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idahoem/Documents/PROJECTS/Site 274/*FINAL WRITING STAGE/Supplementary  files/"/>
    </mc:Choice>
  </mc:AlternateContent>
  <xr:revisionPtr revIDLastSave="0" documentId="13_ncr:1_{D6FAA2AF-BF7B-9F45-A2BE-9E8EBF26D795}" xr6:coauthVersionLast="36" xr6:coauthVersionMax="36" xr10:uidLastSave="{00000000-0000-0000-0000-000000000000}"/>
  <bookViews>
    <workbookView xWindow="5480" yWindow="460" windowWidth="25040" windowHeight="14100" xr2:uid="{AD9F8A56-B830-8D4B-8F88-2B09A261A433}"/>
  </bookViews>
  <sheets>
    <sheet name="Sheet1" sheetId="1" r:id="rId1"/>
    <sheet name="Sheet2" sheetId="2" r:id="rId2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8" i="1" l="1"/>
  <c r="E107" i="1"/>
  <c r="E105" i="1"/>
  <c r="E104" i="1"/>
  <c r="E103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<sst xmlns="http://schemas.openxmlformats.org/spreadsheetml/2006/main" count="400" uniqueCount="237">
  <si>
    <t>Sample Name</t>
  </si>
  <si>
    <t>Declination</t>
  </si>
  <si>
    <t>Inclination</t>
  </si>
  <si>
    <t>Intensity</t>
  </si>
  <si>
    <t>MAD</t>
  </si>
  <si>
    <t>EV1</t>
  </si>
  <si>
    <t>EV2</t>
  </si>
  <si>
    <t>EV3</t>
  </si>
  <si>
    <t>EV27B</t>
  </si>
  <si>
    <t xml:space="preserve">   20-40mT</t>
  </si>
  <si>
    <t>EV29B</t>
  </si>
  <si>
    <t xml:space="preserve">   30-60mT</t>
  </si>
  <si>
    <t>EV30B</t>
  </si>
  <si>
    <t xml:space="preserve">   30-100mT</t>
  </si>
  <si>
    <t>EV31B</t>
  </si>
  <si>
    <t xml:space="preserve">   30-80mT</t>
  </si>
  <si>
    <t>EV32B</t>
  </si>
  <si>
    <t xml:space="preserve">   40-120mT</t>
  </si>
  <si>
    <t>EV33B</t>
  </si>
  <si>
    <t xml:space="preserve">   60-200mT</t>
  </si>
  <si>
    <t>EV34B</t>
  </si>
  <si>
    <t>EV35B</t>
  </si>
  <si>
    <t xml:space="preserve">   40-80mT</t>
  </si>
  <si>
    <t>EV36B</t>
  </si>
  <si>
    <t>EV37B</t>
  </si>
  <si>
    <t xml:space="preserve">   60-100mT</t>
  </si>
  <si>
    <t>EV38B</t>
  </si>
  <si>
    <t xml:space="preserve">   10-30mT</t>
  </si>
  <si>
    <t>EV39B</t>
  </si>
  <si>
    <t xml:space="preserve">   20-60mT</t>
  </si>
  <si>
    <t>EV40B</t>
  </si>
  <si>
    <t>EV42B</t>
  </si>
  <si>
    <t>q</t>
  </si>
  <si>
    <t>tr</t>
  </si>
  <si>
    <t>remarks</t>
  </si>
  <si>
    <t>EV441A</t>
  </si>
  <si>
    <t>EV451A</t>
  </si>
  <si>
    <t>EV461A</t>
  </si>
  <si>
    <t>EV471A</t>
  </si>
  <si>
    <t>EV481A</t>
  </si>
  <si>
    <t>EV491A</t>
  </si>
  <si>
    <t>EV501A</t>
  </si>
  <si>
    <t xml:space="preserve">   20-80mT</t>
  </si>
  <si>
    <t>EV511A</t>
  </si>
  <si>
    <t xml:space="preserve">   15-80mT</t>
  </si>
  <si>
    <t>EV521A</t>
  </si>
  <si>
    <t xml:space="preserve">   20-100mT</t>
  </si>
  <si>
    <t>EV531A</t>
  </si>
  <si>
    <t>EV541A</t>
  </si>
  <si>
    <t>EV551A</t>
  </si>
  <si>
    <t>EV561A</t>
  </si>
  <si>
    <t>EV571A</t>
  </si>
  <si>
    <t>EV581A</t>
  </si>
  <si>
    <t>EV591A</t>
  </si>
  <si>
    <t xml:space="preserve">   60-80</t>
  </si>
  <si>
    <t>EV601A</t>
  </si>
  <si>
    <t xml:space="preserve">   30-60</t>
  </si>
  <si>
    <t>EV102A</t>
  </si>
  <si>
    <t>EV100A</t>
  </si>
  <si>
    <t>EV116A</t>
  </si>
  <si>
    <t xml:space="preserve">   15-30mT</t>
  </si>
  <si>
    <t>EV115A</t>
  </si>
  <si>
    <t>EV114A</t>
  </si>
  <si>
    <t>EV113A</t>
  </si>
  <si>
    <t>EV111A</t>
  </si>
  <si>
    <t>EV110A</t>
  </si>
  <si>
    <t>EV109A</t>
  </si>
  <si>
    <t>EV108A</t>
  </si>
  <si>
    <t>EV106A</t>
  </si>
  <si>
    <t>EV104A</t>
  </si>
  <si>
    <t>EV103A</t>
  </si>
  <si>
    <t xml:space="preserve">   40-100mT</t>
  </si>
  <si>
    <t>EV691A</t>
  </si>
  <si>
    <t>EV701A</t>
  </si>
  <si>
    <t>EV711A</t>
  </si>
  <si>
    <t>EV721A</t>
  </si>
  <si>
    <t xml:space="preserve">   60-80mT</t>
  </si>
  <si>
    <t>EV731A</t>
  </si>
  <si>
    <t>EV741A</t>
  </si>
  <si>
    <t>EV751A</t>
  </si>
  <si>
    <t>EV771A</t>
  </si>
  <si>
    <t>EV781A</t>
  </si>
  <si>
    <t>EV791A</t>
  </si>
  <si>
    <t>EV801A</t>
  </si>
  <si>
    <t>EV811A</t>
  </si>
  <si>
    <t>EV821A</t>
  </si>
  <si>
    <t xml:space="preserve">   15-60mT</t>
  </si>
  <si>
    <t>EV831A</t>
  </si>
  <si>
    <t>EV841A</t>
  </si>
  <si>
    <t>EV851A</t>
  </si>
  <si>
    <t>EV861A</t>
  </si>
  <si>
    <t>EV871A</t>
  </si>
  <si>
    <t>EV881A</t>
  </si>
  <si>
    <t>EV891A</t>
  </si>
  <si>
    <t>EV901A</t>
  </si>
  <si>
    <t>EV911A</t>
  </si>
  <si>
    <t>EV921A</t>
  </si>
  <si>
    <t>EV931A</t>
  </si>
  <si>
    <t>EV941A</t>
  </si>
  <si>
    <t>EV951A</t>
  </si>
  <si>
    <t>EV961A</t>
  </si>
  <si>
    <t>EV971A</t>
  </si>
  <si>
    <t xml:space="preserve">   0-60mT</t>
  </si>
  <si>
    <t>EV981A</t>
  </si>
  <si>
    <t>EV991A</t>
  </si>
  <si>
    <t>EV681A</t>
  </si>
  <si>
    <t>EV671A</t>
  </si>
  <si>
    <t>EV661A</t>
  </si>
  <si>
    <t>EV641A</t>
  </si>
  <si>
    <t>EV631A</t>
  </si>
  <si>
    <t>EV621A</t>
  </si>
  <si>
    <t>EV611A</t>
  </si>
  <si>
    <t>depth</t>
  </si>
  <si>
    <t>core</t>
  </si>
  <si>
    <t>cm</t>
  </si>
  <si>
    <t>section</t>
  </si>
  <si>
    <t>ev27</t>
  </si>
  <si>
    <t>ev29</t>
  </si>
  <si>
    <t>ev30</t>
  </si>
  <si>
    <t>ev31</t>
  </si>
  <si>
    <t>ev32</t>
  </si>
  <si>
    <t>ev33</t>
  </si>
  <si>
    <t>ev34</t>
  </si>
  <si>
    <t>ev35</t>
  </si>
  <si>
    <t>ev36</t>
  </si>
  <si>
    <t>ev37</t>
  </si>
  <si>
    <t>ev38</t>
  </si>
  <si>
    <t>ev39</t>
  </si>
  <si>
    <t>ev40</t>
  </si>
  <si>
    <t>ev42</t>
  </si>
  <si>
    <t>ev44</t>
  </si>
  <si>
    <t>ev45</t>
  </si>
  <si>
    <t>ev46</t>
  </si>
  <si>
    <t>ev47</t>
  </si>
  <si>
    <t>ev48</t>
  </si>
  <si>
    <t>ev49</t>
  </si>
  <si>
    <t>ev50</t>
  </si>
  <si>
    <t>ev51</t>
  </si>
  <si>
    <t>ev52</t>
  </si>
  <si>
    <t>ev53</t>
  </si>
  <si>
    <t>ev54</t>
  </si>
  <si>
    <t>ev55</t>
  </si>
  <si>
    <t>ev56</t>
  </si>
  <si>
    <t>ev57</t>
  </si>
  <si>
    <t>ev58</t>
  </si>
  <si>
    <t>ev59</t>
  </si>
  <si>
    <t>ev60</t>
  </si>
  <si>
    <t>ev61</t>
  </si>
  <si>
    <t>ev62</t>
  </si>
  <si>
    <t>ev63</t>
  </si>
  <si>
    <t>ev64</t>
  </si>
  <si>
    <t>ev66</t>
  </si>
  <si>
    <t>ev67</t>
  </si>
  <si>
    <t>ev68</t>
  </si>
  <si>
    <t>ev69</t>
  </si>
  <si>
    <t>ev70</t>
  </si>
  <si>
    <t>ev71</t>
  </si>
  <si>
    <t>ev72</t>
  </si>
  <si>
    <t>ev73</t>
  </si>
  <si>
    <t>ev74</t>
  </si>
  <si>
    <t>ev75</t>
  </si>
  <si>
    <t>ev77</t>
  </si>
  <si>
    <t>ev78</t>
  </si>
  <si>
    <t>ev79</t>
  </si>
  <si>
    <t>ev80</t>
  </si>
  <si>
    <t>ev81</t>
  </si>
  <si>
    <t>ev82</t>
  </si>
  <si>
    <t>ev83</t>
  </si>
  <si>
    <t>ev84</t>
  </si>
  <si>
    <t>ev85</t>
  </si>
  <si>
    <t>ev86</t>
  </si>
  <si>
    <t>ev87</t>
  </si>
  <si>
    <t>ev88</t>
  </si>
  <si>
    <t>ev89</t>
  </si>
  <si>
    <t>ev90</t>
  </si>
  <si>
    <t>ev91</t>
  </si>
  <si>
    <t>ev92</t>
  </si>
  <si>
    <t>ev93</t>
  </si>
  <si>
    <t>ev94</t>
  </si>
  <si>
    <t>ev95</t>
  </si>
  <si>
    <t>ev96</t>
  </si>
  <si>
    <t>ev97</t>
  </si>
  <si>
    <t>ev98</t>
  </si>
  <si>
    <t>ev99</t>
  </si>
  <si>
    <t>ev100</t>
  </si>
  <si>
    <t>ev102</t>
  </si>
  <si>
    <t>ev103</t>
  </si>
  <si>
    <t>ev104</t>
  </si>
  <si>
    <t>ev106</t>
  </si>
  <si>
    <t>ev108</t>
  </si>
  <si>
    <t>ev109</t>
  </si>
  <si>
    <t>ev110</t>
  </si>
  <si>
    <t>ev111</t>
  </si>
  <si>
    <t>ev113</t>
  </si>
  <si>
    <t>ev114</t>
  </si>
  <si>
    <t>ev115</t>
  </si>
  <si>
    <t>ev116</t>
  </si>
  <si>
    <t>ev4</t>
  </si>
  <si>
    <t>ev5</t>
  </si>
  <si>
    <t>ev6</t>
  </si>
  <si>
    <t>ev7</t>
  </si>
  <si>
    <t>ev8</t>
  </si>
  <si>
    <t>ev9</t>
  </si>
  <si>
    <t>ev10</t>
  </si>
  <si>
    <t>ev11</t>
  </si>
  <si>
    <t>ev12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</si>
  <si>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</si>
  <si>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</si>
  <si>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</si>
  <si>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</si>
  <si>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</si>
  <si>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</si>
  <si>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</si>
  <si>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</si>
  <si>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</si>
  <si>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ev25</t>
  </si>
  <si>
    <t>ev26</t>
  </si>
  <si>
    <t>sample name</t>
  </si>
  <si>
    <t>20mT-35mT</t>
  </si>
  <si>
    <t>20mT-30mT</t>
  </si>
  <si>
    <t>15mT-30mT</t>
  </si>
  <si>
    <t>25mT-40mT</t>
  </si>
  <si>
    <t>20mT-45mT</t>
  </si>
  <si>
    <t>15mT-50mT</t>
  </si>
  <si>
    <t>5mT-15mT</t>
  </si>
  <si>
    <t>15mT-35mT</t>
  </si>
  <si>
    <t>25mT-35mT</t>
  </si>
  <si>
    <t>30mT-60mT</t>
  </si>
  <si>
    <t>30mT-90mT</t>
  </si>
  <si>
    <t>35mT-60mT</t>
  </si>
  <si>
    <t>15mT-25mT</t>
  </si>
  <si>
    <t>10mT-30mT</t>
  </si>
  <si>
    <t>40mT-60mT</t>
  </si>
  <si>
    <t>10mT-20mT</t>
  </si>
  <si>
    <t>45mT-90mT</t>
  </si>
  <si>
    <t>Supplementary Table S1</t>
  </si>
  <si>
    <r>
      <t>Table with a summary of demagnetization data results. Sample identification, Core location indicating core, section and depth (mbsf), Declination, Inclination, Sample intensity (in A/m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), MAD values and remarks including the steps used for interpretation.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</si>
</sst>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5">
    <xf numFmtId="0" fontId="0" fillId="0" borderId="0" xfId="0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</cellXfs>
  <cellStyles count="2">
    <cellStyle name="Normal" xfId="0" builtinId="0"/>
    <cellStyle name="Normal 2" xfId="1" xr:uid="{482E126C-5315-0E4E-981D-2F88FBC340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5AAA3-37DD-2647-B855-DD8B3A616247}">
  <dimension ref="A1:J108"/>
  <sheetViews>
    <sheetView tabSelected="1" workbookViewId="0">
      <selection activeCell="D13" sqref="D13"/>
    </sheetView>
  </sheetViews>
  <sheetFormatPr baseColWidth="10" defaultRowHeight="16" x14ac:dyDescent="0.2"/>
  <cols>
    <col min="2" max="4" width="13" customWidth="1"/>
  </cols>
  <sheetData>
    <row r="1" spans="1:10" s="4" customFormat="1" x14ac:dyDescent="0.2">
      <c r="A1" s="4" t="s">
        <v>235</v>
      </c>
    </row>
    <row r="2" spans="1:10" s="4" customFormat="1" ht="18" x14ac:dyDescent="0.2">
      <c r="A2" s="4" t="s">
        <v>236</v>
      </c>
    </row>
    <row r="4" spans="1:10" x14ac:dyDescent="0.2">
      <c r="A4" t="s">
        <v>217</v>
      </c>
      <c r="B4" t="s">
        <v>113</v>
      </c>
      <c r="C4" t="s">
        <v>115</v>
      </c>
      <c r="D4" t="s">
        <v>114</v>
      </c>
      <c r="E4" t="s">
        <v>112</v>
      </c>
      <c r="F4" t="s">
        <v>1</v>
      </c>
      <c r="G4" t="s">
        <v>2</v>
      </c>
      <c r="H4" t="s">
        <v>3</v>
      </c>
      <c r="I4" t="s">
        <v>4</v>
      </c>
      <c r="J4" t="s">
        <v>34</v>
      </c>
    </row>
    <row r="5" spans="1:10" x14ac:dyDescent="0.2">
      <c r="A5" s="1" t="s">
        <v>116</v>
      </c>
      <c r="B5" s="1">
        <v>19</v>
      </c>
      <c r="C5" s="1">
        <v>2</v>
      </c>
      <c r="D5" s="1">
        <v>69</v>
      </c>
      <c r="E5">
        <f>171+1.5+0.7</f>
        <v>173.2</v>
      </c>
      <c r="F5">
        <v>140.43260000000001</v>
      </c>
      <c r="G5">
        <v>23.142150000000001</v>
      </c>
      <c r="H5">
        <v>14.54768</v>
      </c>
      <c r="I5">
        <v>29.057009999999998</v>
      </c>
      <c r="J5" t="s">
        <v>9</v>
      </c>
    </row>
    <row r="6" spans="1:10" x14ac:dyDescent="0.2">
      <c r="A6" s="1" t="s">
        <v>117</v>
      </c>
      <c r="B6" s="1">
        <v>19</v>
      </c>
      <c r="C6" s="1">
        <v>4</v>
      </c>
      <c r="D6" s="1">
        <v>42</v>
      </c>
      <c r="E6">
        <f>171+4.5+0.43</f>
        <v>175.93</v>
      </c>
      <c r="F6">
        <v>309.76400000000001</v>
      </c>
      <c r="G6">
        <v>-42.811399999999999</v>
      </c>
      <c r="H6">
        <v>87.820949999999996</v>
      </c>
      <c r="I6">
        <v>19.512370000000001</v>
      </c>
      <c r="J6" t="s">
        <v>11</v>
      </c>
    </row>
    <row r="7" spans="1:10" x14ac:dyDescent="0.2">
      <c r="A7" s="1" t="s">
        <v>118</v>
      </c>
      <c r="B7" s="1">
        <v>19</v>
      </c>
      <c r="C7" s="1">
        <v>5</v>
      </c>
      <c r="D7" s="1">
        <v>102</v>
      </c>
      <c r="E7">
        <f>171+6+1.03</f>
        <v>178.03</v>
      </c>
      <c r="F7">
        <v>3.2420239999999998</v>
      </c>
      <c r="G7">
        <v>-40.62115</v>
      </c>
      <c r="H7">
        <v>380.55459999999999</v>
      </c>
      <c r="I7">
        <v>5.1776799999999996</v>
      </c>
      <c r="J7" t="s">
        <v>13</v>
      </c>
    </row>
    <row r="8" spans="1:10" x14ac:dyDescent="0.2">
      <c r="A8" s="1" t="s">
        <v>119</v>
      </c>
      <c r="B8" s="1">
        <v>20</v>
      </c>
      <c r="C8" s="1">
        <v>1</v>
      </c>
      <c r="D8" s="1">
        <v>72</v>
      </c>
      <c r="E8">
        <f>180.5+0.73</f>
        <v>181.23</v>
      </c>
      <c r="F8">
        <v>123.5699</v>
      </c>
      <c r="G8">
        <v>-54.232149999999997</v>
      </c>
      <c r="H8">
        <v>137.8211</v>
      </c>
      <c r="I8">
        <v>7.4329090000000004</v>
      </c>
      <c r="J8" t="s">
        <v>15</v>
      </c>
    </row>
    <row r="9" spans="1:10" x14ac:dyDescent="0.2">
      <c r="A9" s="1" t="s">
        <v>120</v>
      </c>
      <c r="B9" s="1">
        <v>20</v>
      </c>
      <c r="C9" s="1">
        <v>2</v>
      </c>
      <c r="D9" s="1">
        <v>96</v>
      </c>
      <c r="E9">
        <f>180.5+1.5+0.97</f>
        <v>182.97</v>
      </c>
      <c r="F9">
        <v>112.9473</v>
      </c>
      <c r="G9">
        <v>80.819109999999995</v>
      </c>
      <c r="H9">
        <v>49.89893</v>
      </c>
      <c r="I9">
        <v>5.6541829999999997</v>
      </c>
      <c r="J9" t="s">
        <v>17</v>
      </c>
    </row>
    <row r="10" spans="1:10" x14ac:dyDescent="0.2">
      <c r="A10" s="1" t="s">
        <v>121</v>
      </c>
      <c r="B10" s="1">
        <v>20</v>
      </c>
      <c r="C10" s="1">
        <v>3</v>
      </c>
      <c r="D10" s="1">
        <v>22</v>
      </c>
      <c r="E10">
        <f>180.5+3+0.23</f>
        <v>183.73</v>
      </c>
      <c r="F10">
        <v>201.59479999999999</v>
      </c>
      <c r="G10">
        <v>73.107140000000001</v>
      </c>
      <c r="H10">
        <v>38.423369999999998</v>
      </c>
      <c r="I10">
        <v>9.5709680000000006</v>
      </c>
      <c r="J10" t="s">
        <v>19</v>
      </c>
    </row>
    <row r="11" spans="1:10" x14ac:dyDescent="0.2">
      <c r="A11" s="1" t="s">
        <v>122</v>
      </c>
      <c r="B11" s="1">
        <v>20</v>
      </c>
      <c r="C11" s="1">
        <v>4</v>
      </c>
      <c r="D11" s="1">
        <v>39</v>
      </c>
      <c r="E11">
        <f>180.5+4.5+0.4</f>
        <v>185.4</v>
      </c>
      <c r="F11">
        <v>278.4135</v>
      </c>
      <c r="G11">
        <v>44.94511</v>
      </c>
      <c r="H11">
        <v>14.85436</v>
      </c>
      <c r="I11">
        <v>19.959099999999999</v>
      </c>
      <c r="J11" t="s">
        <v>11</v>
      </c>
    </row>
    <row r="12" spans="1:10" x14ac:dyDescent="0.2">
      <c r="A12" s="1" t="s">
        <v>123</v>
      </c>
      <c r="B12" s="1">
        <v>20</v>
      </c>
      <c r="C12" s="1">
        <v>5</v>
      </c>
      <c r="D12" s="1">
        <v>87</v>
      </c>
      <c r="E12">
        <f>180.5+6+0.88</f>
        <v>187.38</v>
      </c>
      <c r="F12">
        <v>203.44239999999999</v>
      </c>
      <c r="G12">
        <v>-17.32141</v>
      </c>
      <c r="H12">
        <v>19.000109999999999</v>
      </c>
      <c r="I12">
        <v>12.54884</v>
      </c>
      <c r="J12" t="s">
        <v>22</v>
      </c>
    </row>
    <row r="13" spans="1:10" x14ac:dyDescent="0.2">
      <c r="A13" s="1" t="s">
        <v>124</v>
      </c>
      <c r="B13" s="1">
        <v>20</v>
      </c>
      <c r="C13" s="1">
        <v>6</v>
      </c>
      <c r="D13" s="1">
        <v>107</v>
      </c>
      <c r="E13">
        <f>180.5+7.5+1.08</f>
        <v>189.08</v>
      </c>
      <c r="F13">
        <v>61.139749999999999</v>
      </c>
      <c r="G13">
        <v>-37.329900000000002</v>
      </c>
      <c r="H13">
        <v>226.1994</v>
      </c>
      <c r="I13">
        <v>8.4978210000000001</v>
      </c>
      <c r="J13" t="s">
        <v>11</v>
      </c>
    </row>
    <row r="14" spans="1:10" x14ac:dyDescent="0.2">
      <c r="A14" s="1" t="s">
        <v>125</v>
      </c>
      <c r="B14" s="1">
        <v>21</v>
      </c>
      <c r="C14" s="1">
        <v>1</v>
      </c>
      <c r="D14" s="1">
        <v>65</v>
      </c>
      <c r="E14">
        <f>190+0.66</f>
        <v>190.66</v>
      </c>
      <c r="F14">
        <v>225.08600000000001</v>
      </c>
      <c r="G14">
        <v>21.908239999999999</v>
      </c>
      <c r="H14">
        <v>16.737069999999999</v>
      </c>
      <c r="I14">
        <v>8.7819509999999994</v>
      </c>
      <c r="J14" t="s">
        <v>25</v>
      </c>
    </row>
    <row r="15" spans="1:10" x14ac:dyDescent="0.2">
      <c r="A15" s="1" t="s">
        <v>126</v>
      </c>
      <c r="B15" s="1">
        <v>21</v>
      </c>
      <c r="C15" s="1">
        <v>1</v>
      </c>
      <c r="D15" s="1">
        <v>119</v>
      </c>
      <c r="E15">
        <f>190+1.2</f>
        <v>191.2</v>
      </c>
      <c r="F15">
        <v>279.66849999999999</v>
      </c>
      <c r="G15">
        <v>20.754300000000001</v>
      </c>
      <c r="H15">
        <v>12.656230000000001</v>
      </c>
      <c r="I15">
        <v>12.256080000000001</v>
      </c>
      <c r="J15" t="s">
        <v>27</v>
      </c>
    </row>
    <row r="16" spans="1:10" x14ac:dyDescent="0.2">
      <c r="A16" s="1" t="s">
        <v>127</v>
      </c>
      <c r="B16" s="1">
        <v>21</v>
      </c>
      <c r="C16" s="1">
        <v>2</v>
      </c>
      <c r="D16" s="1">
        <v>38</v>
      </c>
      <c r="E16">
        <f>190+1.5+0.39</f>
        <v>191.89</v>
      </c>
      <c r="F16">
        <v>150.98330000000001</v>
      </c>
      <c r="G16">
        <v>-31.374549999999999</v>
      </c>
      <c r="H16">
        <v>7.7496429999999998</v>
      </c>
      <c r="I16">
        <v>25.688099999999999</v>
      </c>
      <c r="J16" t="s">
        <v>29</v>
      </c>
    </row>
    <row r="17" spans="1:10" x14ac:dyDescent="0.2">
      <c r="A17" s="1" t="s">
        <v>128</v>
      </c>
      <c r="B17" s="1">
        <v>21</v>
      </c>
      <c r="C17" s="1">
        <v>3</v>
      </c>
      <c r="D17" s="1">
        <v>128</v>
      </c>
      <c r="E17">
        <f>190+3+1.29</f>
        <v>194.29</v>
      </c>
      <c r="F17">
        <v>35.430729999999997</v>
      </c>
      <c r="G17">
        <v>-14.791880000000001</v>
      </c>
      <c r="H17">
        <v>22.997050000000002</v>
      </c>
      <c r="I17">
        <v>10.153790000000001</v>
      </c>
      <c r="J17" t="s">
        <v>25</v>
      </c>
    </row>
    <row r="18" spans="1:10" x14ac:dyDescent="0.2">
      <c r="A18" s="1" t="s">
        <v>129</v>
      </c>
      <c r="B18" s="1">
        <v>21</v>
      </c>
      <c r="C18" s="1">
        <v>5</v>
      </c>
      <c r="D18" s="1">
        <v>120</v>
      </c>
      <c r="E18">
        <f>190+6+1.21</f>
        <v>197.21</v>
      </c>
      <c r="F18">
        <v>35.608350000000002</v>
      </c>
      <c r="G18">
        <v>-10.99785</v>
      </c>
      <c r="H18">
        <v>17.899730000000002</v>
      </c>
      <c r="I18">
        <v>6.6971869999999996</v>
      </c>
      <c r="J18" t="s">
        <v>11</v>
      </c>
    </row>
    <row r="19" spans="1:10" x14ac:dyDescent="0.2">
      <c r="A19" s="1" t="s">
        <v>130</v>
      </c>
      <c r="B19" s="1">
        <v>22</v>
      </c>
      <c r="C19" s="1">
        <v>2</v>
      </c>
      <c r="D19" s="1">
        <v>74</v>
      </c>
      <c r="E19">
        <f>199.5+1.5+0.75</f>
        <v>201.75</v>
      </c>
      <c r="F19">
        <v>119.5085</v>
      </c>
      <c r="G19">
        <v>55.517299999999999</v>
      </c>
      <c r="H19">
        <v>31.536210000000001</v>
      </c>
      <c r="I19">
        <v>12.33569</v>
      </c>
      <c r="J19" t="s">
        <v>29</v>
      </c>
    </row>
    <row r="20" spans="1:10" x14ac:dyDescent="0.2">
      <c r="A20" s="1" t="s">
        <v>131</v>
      </c>
      <c r="B20" s="1">
        <v>22</v>
      </c>
      <c r="C20" s="1">
        <v>3</v>
      </c>
      <c r="D20" s="1">
        <v>25</v>
      </c>
      <c r="E20">
        <f>199.5+3+0.26</f>
        <v>202.76</v>
      </c>
      <c r="F20">
        <v>50.532119999999999</v>
      </c>
      <c r="G20">
        <v>86.603930000000005</v>
      </c>
      <c r="H20">
        <v>81.254009999999994</v>
      </c>
      <c r="I20">
        <v>3.1385459999999998</v>
      </c>
      <c r="J20" t="s">
        <v>9</v>
      </c>
    </row>
    <row r="21" spans="1:10" x14ac:dyDescent="0.2">
      <c r="A21" s="1" t="s">
        <v>132</v>
      </c>
      <c r="B21" s="1">
        <v>22</v>
      </c>
      <c r="C21" s="1">
        <v>4</v>
      </c>
      <c r="D21" s="1">
        <v>21</v>
      </c>
      <c r="E21">
        <f>199.5+4.5+0.22</f>
        <v>204.22</v>
      </c>
      <c r="F21">
        <v>203.57480000000001</v>
      </c>
      <c r="G21">
        <v>-22.249379999999999</v>
      </c>
      <c r="H21">
        <v>36.600070000000002</v>
      </c>
      <c r="I21">
        <v>29.419229999999999</v>
      </c>
      <c r="J21" t="s">
        <v>29</v>
      </c>
    </row>
    <row r="22" spans="1:10" x14ac:dyDescent="0.2">
      <c r="A22" s="1" t="s">
        <v>133</v>
      </c>
      <c r="B22" s="1">
        <v>22</v>
      </c>
      <c r="C22" s="1">
        <v>5</v>
      </c>
      <c r="D22" s="1">
        <v>123</v>
      </c>
      <c r="E22">
        <f>199.5+6+1.24</f>
        <v>206.74</v>
      </c>
      <c r="F22">
        <v>183.81280000000001</v>
      </c>
      <c r="G22">
        <v>58.718719999999998</v>
      </c>
      <c r="H22">
        <v>25.61938</v>
      </c>
      <c r="I22">
        <v>11.969379999999999</v>
      </c>
      <c r="J22" t="s">
        <v>9</v>
      </c>
    </row>
    <row r="23" spans="1:10" x14ac:dyDescent="0.2">
      <c r="A23" s="1" t="s">
        <v>134</v>
      </c>
      <c r="B23" s="1">
        <v>23</v>
      </c>
      <c r="C23" s="1">
        <v>1</v>
      </c>
      <c r="D23" s="1">
        <v>95</v>
      </c>
      <c r="E23">
        <f>209+0.96</f>
        <v>209.96</v>
      </c>
      <c r="F23">
        <v>85.642139999999998</v>
      </c>
      <c r="G23">
        <v>69.337980000000002</v>
      </c>
      <c r="H23">
        <v>28.103339999999999</v>
      </c>
      <c r="I23">
        <v>7.6993369999999999</v>
      </c>
      <c r="J23" t="s">
        <v>9</v>
      </c>
    </row>
    <row r="24" spans="1:10" x14ac:dyDescent="0.2">
      <c r="A24" s="1" t="s">
        <v>135</v>
      </c>
      <c r="B24" s="1">
        <v>23</v>
      </c>
      <c r="C24" s="1">
        <v>1</v>
      </c>
      <c r="D24" s="1">
        <v>123</v>
      </c>
      <c r="E24">
        <f>209+1.24</f>
        <v>210.24</v>
      </c>
      <c r="F24">
        <v>349.17680000000001</v>
      </c>
      <c r="G24">
        <v>40.486910000000002</v>
      </c>
      <c r="H24">
        <v>237.0736</v>
      </c>
      <c r="I24">
        <v>3.4164560000000002</v>
      </c>
      <c r="J24" t="s">
        <v>29</v>
      </c>
    </row>
    <row r="25" spans="1:10" x14ac:dyDescent="0.2">
      <c r="A25" s="1" t="s">
        <v>136</v>
      </c>
      <c r="B25" s="1">
        <v>23</v>
      </c>
      <c r="C25" s="1">
        <v>2</v>
      </c>
      <c r="D25" s="1">
        <v>84</v>
      </c>
      <c r="E25">
        <f>209+1.5+0.85</f>
        <v>211.35</v>
      </c>
      <c r="F25">
        <v>216.7466</v>
      </c>
      <c r="G25">
        <v>55.49089</v>
      </c>
      <c r="H25">
        <v>106.4302</v>
      </c>
      <c r="I25">
        <v>5.366066</v>
      </c>
      <c r="J25" t="s">
        <v>42</v>
      </c>
    </row>
    <row r="26" spans="1:10" x14ac:dyDescent="0.2">
      <c r="A26" s="1" t="s">
        <v>137</v>
      </c>
      <c r="B26" s="1">
        <v>23</v>
      </c>
      <c r="C26" s="1">
        <v>3</v>
      </c>
      <c r="D26" s="1">
        <v>121</v>
      </c>
      <c r="E26">
        <f>209+3+1.22</f>
        <v>213.22</v>
      </c>
      <c r="F26">
        <v>277.05189999999999</v>
      </c>
      <c r="G26">
        <v>65.979839999999996</v>
      </c>
      <c r="H26">
        <v>33.201079999999997</v>
      </c>
      <c r="I26">
        <v>8.4013419999999996</v>
      </c>
      <c r="J26" t="s">
        <v>44</v>
      </c>
    </row>
    <row r="27" spans="1:10" x14ac:dyDescent="0.2">
      <c r="A27" s="1" t="s">
        <v>138</v>
      </c>
      <c r="B27" s="1">
        <v>23</v>
      </c>
      <c r="C27" s="1">
        <v>4</v>
      </c>
      <c r="D27" s="1">
        <v>52</v>
      </c>
      <c r="E27">
        <f>209+4.5+0.53</f>
        <v>214.03</v>
      </c>
      <c r="F27">
        <v>338.14089999999999</v>
      </c>
      <c r="G27">
        <v>-66.232830000000007</v>
      </c>
      <c r="H27">
        <v>39.205579999999998</v>
      </c>
      <c r="I27">
        <v>14.82404</v>
      </c>
      <c r="J27" t="s">
        <v>46</v>
      </c>
    </row>
    <row r="28" spans="1:10" x14ac:dyDescent="0.2">
      <c r="A28" s="1" t="s">
        <v>139</v>
      </c>
      <c r="B28" s="1">
        <v>23</v>
      </c>
      <c r="C28" s="1">
        <v>5</v>
      </c>
      <c r="D28" s="1">
        <v>124</v>
      </c>
      <c r="E28">
        <f>209+6+1.25</f>
        <v>216.25</v>
      </c>
      <c r="F28">
        <v>153.66329999999999</v>
      </c>
      <c r="G28">
        <v>72.360020000000006</v>
      </c>
      <c r="H28">
        <v>34.638689999999997</v>
      </c>
      <c r="I28">
        <v>16.638249999999999</v>
      </c>
      <c r="J28" t="s">
        <v>15</v>
      </c>
    </row>
    <row r="29" spans="1:10" x14ac:dyDescent="0.2">
      <c r="A29" s="1" t="s">
        <v>140</v>
      </c>
      <c r="B29" s="1">
        <v>23</v>
      </c>
      <c r="C29" s="1">
        <v>6</v>
      </c>
      <c r="D29" s="1">
        <v>90</v>
      </c>
      <c r="E29">
        <f>209+7.5+0.91</f>
        <v>217.41</v>
      </c>
      <c r="F29">
        <v>214.47130000000001</v>
      </c>
      <c r="G29">
        <v>-34.562730000000002</v>
      </c>
      <c r="H29">
        <v>66.566509999999994</v>
      </c>
      <c r="I29">
        <v>12.915929999999999</v>
      </c>
      <c r="J29" t="s">
        <v>15</v>
      </c>
    </row>
    <row r="30" spans="1:10" x14ac:dyDescent="0.2">
      <c r="A30" s="1" t="s">
        <v>141</v>
      </c>
      <c r="B30" s="1">
        <v>24</v>
      </c>
      <c r="C30" s="1">
        <v>2</v>
      </c>
      <c r="D30" s="1">
        <v>19</v>
      </c>
      <c r="E30">
        <f>218.5+1.5+0.2</f>
        <v>220.2</v>
      </c>
      <c r="F30">
        <v>24.273160000000001</v>
      </c>
      <c r="G30">
        <v>-0.72945260000000001</v>
      </c>
      <c r="H30">
        <v>94084.13</v>
      </c>
      <c r="I30">
        <v>7.6485289999999999</v>
      </c>
      <c r="J30" t="s">
        <v>13</v>
      </c>
    </row>
    <row r="31" spans="1:10" x14ac:dyDescent="0.2">
      <c r="A31" s="1" t="s">
        <v>142</v>
      </c>
      <c r="B31" s="1">
        <v>24</v>
      </c>
      <c r="C31" s="1">
        <v>3</v>
      </c>
      <c r="D31" s="1">
        <v>119</v>
      </c>
      <c r="E31">
        <f>218.5+3+1.2</f>
        <v>222.7</v>
      </c>
      <c r="F31">
        <v>230.124</v>
      </c>
      <c r="G31">
        <v>-3.0989960000000001</v>
      </c>
      <c r="H31">
        <v>46.766100000000002</v>
      </c>
      <c r="I31">
        <v>7.7250610000000002</v>
      </c>
      <c r="J31" t="s">
        <v>13</v>
      </c>
    </row>
    <row r="32" spans="1:10" x14ac:dyDescent="0.2">
      <c r="A32" s="1" t="s">
        <v>143</v>
      </c>
      <c r="B32" s="1">
        <v>24</v>
      </c>
      <c r="C32" s="1">
        <v>4</v>
      </c>
      <c r="D32" s="1">
        <v>75</v>
      </c>
      <c r="E32">
        <f>218.5+4.5+0.76</f>
        <v>223.76</v>
      </c>
      <c r="F32">
        <v>18.480779999999999</v>
      </c>
      <c r="G32">
        <v>-8.1031700000000004</v>
      </c>
      <c r="H32">
        <v>213.30090000000001</v>
      </c>
      <c r="I32">
        <v>2.6699030000000001</v>
      </c>
      <c r="J32" t="s">
        <v>13</v>
      </c>
    </row>
    <row r="33" spans="1:10" x14ac:dyDescent="0.2">
      <c r="A33" s="1" t="s">
        <v>144</v>
      </c>
      <c r="B33" s="1">
        <v>24</v>
      </c>
      <c r="C33" s="1">
        <v>5</v>
      </c>
      <c r="D33" s="1">
        <v>103</v>
      </c>
      <c r="E33">
        <f>218.5+6+1.04</f>
        <v>225.54</v>
      </c>
      <c r="F33">
        <v>218.93049999999999</v>
      </c>
      <c r="G33">
        <v>0.1533899</v>
      </c>
      <c r="H33">
        <v>23.32264</v>
      </c>
      <c r="I33">
        <v>9.2537859999999998</v>
      </c>
      <c r="J33" t="s">
        <v>15</v>
      </c>
    </row>
    <row r="34" spans="1:10" x14ac:dyDescent="0.2">
      <c r="A34" s="1" t="s">
        <v>145</v>
      </c>
      <c r="B34" s="1">
        <v>25</v>
      </c>
      <c r="C34" s="1">
        <v>1</v>
      </c>
      <c r="D34" s="1">
        <v>38</v>
      </c>
      <c r="E34">
        <f>228+0.39</f>
        <v>228.39</v>
      </c>
      <c r="F34">
        <v>32.738169999999997</v>
      </c>
      <c r="G34">
        <v>71.750410000000002</v>
      </c>
      <c r="H34">
        <v>19.79693</v>
      </c>
      <c r="I34">
        <v>11.23282</v>
      </c>
      <c r="J34" t="s">
        <v>54</v>
      </c>
    </row>
    <row r="35" spans="1:10" x14ac:dyDescent="0.2">
      <c r="A35" s="1" t="s">
        <v>146</v>
      </c>
      <c r="B35" s="1">
        <v>25</v>
      </c>
      <c r="C35" s="1">
        <v>2</v>
      </c>
      <c r="D35" s="1">
        <v>117</v>
      </c>
      <c r="E35">
        <f>228+1.5+1.18</f>
        <v>230.68</v>
      </c>
      <c r="F35">
        <v>108.6135</v>
      </c>
      <c r="G35">
        <v>52.825110000000002</v>
      </c>
      <c r="H35">
        <v>12.86628</v>
      </c>
      <c r="I35">
        <v>19.29627</v>
      </c>
      <c r="J35" t="s">
        <v>56</v>
      </c>
    </row>
    <row r="36" spans="1:10" x14ac:dyDescent="0.2">
      <c r="A36" s="1" t="s">
        <v>147</v>
      </c>
      <c r="B36" s="1">
        <v>25</v>
      </c>
      <c r="C36" s="1">
        <v>3</v>
      </c>
      <c r="D36" s="1">
        <v>102</v>
      </c>
      <c r="E36">
        <f>228+3+1.03</f>
        <v>232.03</v>
      </c>
      <c r="F36">
        <v>186.1857</v>
      </c>
      <c r="G36">
        <v>-53.074840000000002</v>
      </c>
      <c r="H36">
        <v>117.9247</v>
      </c>
      <c r="I36">
        <v>4.9469070000000004</v>
      </c>
      <c r="J36" t="s">
        <v>29</v>
      </c>
    </row>
    <row r="37" spans="1:10" x14ac:dyDescent="0.2">
      <c r="A37" s="1" t="s">
        <v>148</v>
      </c>
      <c r="B37" s="1">
        <v>25</v>
      </c>
      <c r="C37" s="1">
        <v>4</v>
      </c>
      <c r="D37" s="1">
        <v>11</v>
      </c>
      <c r="E37">
        <f>228+4.5+0.12</f>
        <v>232.62</v>
      </c>
      <c r="F37">
        <v>342.17989999999998</v>
      </c>
      <c r="G37">
        <v>45.326970000000003</v>
      </c>
      <c r="H37">
        <v>63.893419999999999</v>
      </c>
      <c r="I37">
        <v>10.2035</v>
      </c>
      <c r="J37" t="s">
        <v>29</v>
      </c>
    </row>
    <row r="38" spans="1:10" x14ac:dyDescent="0.2">
      <c r="A38" s="1" t="s">
        <v>149</v>
      </c>
      <c r="B38" s="1">
        <v>26</v>
      </c>
      <c r="C38" s="1">
        <v>1</v>
      </c>
      <c r="D38" s="1">
        <v>85</v>
      </c>
      <c r="E38">
        <f>237.5+0.86</f>
        <v>238.36</v>
      </c>
      <c r="F38">
        <v>235.0771</v>
      </c>
      <c r="G38">
        <v>-14.163410000000001</v>
      </c>
      <c r="H38">
        <v>31.63485</v>
      </c>
      <c r="I38">
        <v>14.569050000000001</v>
      </c>
      <c r="J38" t="s">
        <v>71</v>
      </c>
    </row>
    <row r="39" spans="1:10" x14ac:dyDescent="0.2">
      <c r="A39" s="1" t="s">
        <v>150</v>
      </c>
      <c r="B39" s="1">
        <v>26</v>
      </c>
      <c r="C39" s="1">
        <v>2</v>
      </c>
      <c r="D39" s="1">
        <v>27</v>
      </c>
      <c r="E39">
        <f>237.5+1.5+0.28</f>
        <v>239.28</v>
      </c>
      <c r="F39">
        <v>131.22300000000001</v>
      </c>
      <c r="G39">
        <v>-55.172879999999999</v>
      </c>
      <c r="H39">
        <v>51.640770000000003</v>
      </c>
      <c r="I39">
        <v>11.2135</v>
      </c>
      <c r="J39" t="s">
        <v>22</v>
      </c>
    </row>
    <row r="40" spans="1:10" x14ac:dyDescent="0.2">
      <c r="A40" s="1" t="s">
        <v>151</v>
      </c>
      <c r="B40" s="1">
        <v>26</v>
      </c>
      <c r="C40" s="1">
        <v>4</v>
      </c>
      <c r="D40" s="1">
        <v>15</v>
      </c>
      <c r="E40">
        <f>237.5+4.5+0.16</f>
        <v>242.16</v>
      </c>
      <c r="F40">
        <v>253.02209999999999</v>
      </c>
      <c r="G40">
        <v>52.288519999999998</v>
      </c>
      <c r="H40">
        <v>18.524280000000001</v>
      </c>
      <c r="I40">
        <v>10.89561</v>
      </c>
      <c r="J40" t="s">
        <v>11</v>
      </c>
    </row>
    <row r="41" spans="1:10" x14ac:dyDescent="0.2">
      <c r="A41" s="1" t="s">
        <v>152</v>
      </c>
      <c r="B41" s="1">
        <v>26</v>
      </c>
      <c r="C41" s="1">
        <v>5</v>
      </c>
      <c r="D41" s="1">
        <v>117</v>
      </c>
      <c r="E41">
        <f>237.5+6+1.18</f>
        <v>244.68</v>
      </c>
      <c r="F41">
        <v>228.69640000000001</v>
      </c>
      <c r="G41">
        <v>-37.054859999999998</v>
      </c>
      <c r="H41">
        <v>50.019379999999998</v>
      </c>
      <c r="I41">
        <v>7.2499409999999997</v>
      </c>
      <c r="J41" t="s">
        <v>86</v>
      </c>
    </row>
    <row r="42" spans="1:10" x14ac:dyDescent="0.2">
      <c r="A42" s="1" t="s">
        <v>153</v>
      </c>
      <c r="B42" s="1">
        <v>26</v>
      </c>
      <c r="C42" s="1">
        <v>6</v>
      </c>
      <c r="D42" s="1">
        <v>23</v>
      </c>
      <c r="E42">
        <f>237.5+7.5+0.24</f>
        <v>245.24</v>
      </c>
      <c r="F42">
        <v>133.43209999999999</v>
      </c>
      <c r="G42">
        <v>55.533149999999999</v>
      </c>
      <c r="H42">
        <v>29.882439999999999</v>
      </c>
      <c r="I42">
        <v>19.793310000000002</v>
      </c>
      <c r="J42" t="s">
        <v>11</v>
      </c>
    </row>
    <row r="43" spans="1:10" x14ac:dyDescent="0.2">
      <c r="A43" s="1" t="s">
        <v>154</v>
      </c>
      <c r="B43" s="1">
        <v>27</v>
      </c>
      <c r="C43" s="1">
        <v>1</v>
      </c>
      <c r="D43" s="1">
        <v>128</v>
      </c>
      <c r="E43">
        <f>247+1.29</f>
        <v>248.29</v>
      </c>
      <c r="F43">
        <v>98.933409999999995</v>
      </c>
      <c r="G43">
        <v>23.0959</v>
      </c>
      <c r="H43">
        <v>13.01145</v>
      </c>
      <c r="I43">
        <v>18.03576</v>
      </c>
      <c r="J43" t="s">
        <v>60</v>
      </c>
    </row>
    <row r="44" spans="1:10" x14ac:dyDescent="0.2">
      <c r="A44" s="1" t="s">
        <v>155</v>
      </c>
      <c r="B44" s="1">
        <v>27</v>
      </c>
      <c r="C44" s="1">
        <v>2</v>
      </c>
      <c r="D44" s="1">
        <v>112</v>
      </c>
      <c r="E44">
        <f>247+1.5+1.13</f>
        <v>249.63</v>
      </c>
      <c r="F44">
        <v>220.53280000000001</v>
      </c>
      <c r="G44">
        <v>-32.50853</v>
      </c>
      <c r="H44">
        <v>34.390709999999999</v>
      </c>
      <c r="I44">
        <v>12.41694</v>
      </c>
      <c r="J44" t="s">
        <v>29</v>
      </c>
    </row>
    <row r="45" spans="1:10" x14ac:dyDescent="0.2">
      <c r="A45" s="1" t="s">
        <v>156</v>
      </c>
      <c r="B45" s="1">
        <v>27</v>
      </c>
      <c r="C45" s="1">
        <v>3</v>
      </c>
      <c r="D45" s="1">
        <v>113</v>
      </c>
      <c r="E45">
        <f>247+3+1.14</f>
        <v>251.14</v>
      </c>
      <c r="F45">
        <v>56.338850000000001</v>
      </c>
      <c r="G45">
        <v>31.9785</v>
      </c>
      <c r="H45">
        <v>90.569839999999999</v>
      </c>
      <c r="I45">
        <v>12.28219</v>
      </c>
      <c r="J45" t="s">
        <v>25</v>
      </c>
    </row>
    <row r="46" spans="1:10" x14ac:dyDescent="0.2">
      <c r="A46" s="1" t="s">
        <v>157</v>
      </c>
      <c r="B46" s="1">
        <v>27</v>
      </c>
      <c r="C46" s="1">
        <v>4</v>
      </c>
      <c r="D46" s="1">
        <v>44</v>
      </c>
      <c r="E46">
        <f>247+4.5+0.45</f>
        <v>251.95</v>
      </c>
      <c r="F46">
        <v>23.590199999999999</v>
      </c>
      <c r="G46">
        <v>74.500370000000004</v>
      </c>
      <c r="H46">
        <v>24.12405</v>
      </c>
      <c r="I46">
        <v>16.86552</v>
      </c>
      <c r="J46" t="s">
        <v>76</v>
      </c>
    </row>
    <row r="47" spans="1:10" x14ac:dyDescent="0.2">
      <c r="A47" s="1" t="s">
        <v>158</v>
      </c>
      <c r="B47" s="1">
        <v>28</v>
      </c>
      <c r="C47" s="1">
        <v>1</v>
      </c>
      <c r="D47" s="1">
        <v>89</v>
      </c>
      <c r="E47">
        <f>256.5+0.9</f>
        <v>257.39999999999998</v>
      </c>
      <c r="F47">
        <v>359.02289999999999</v>
      </c>
      <c r="G47">
        <v>-34.530749999999998</v>
      </c>
      <c r="H47">
        <v>27.528790000000001</v>
      </c>
      <c r="I47">
        <v>8.2672150000000002</v>
      </c>
      <c r="J47" t="s">
        <v>25</v>
      </c>
    </row>
    <row r="48" spans="1:10" x14ac:dyDescent="0.2">
      <c r="A48" s="1" t="s">
        <v>159</v>
      </c>
      <c r="B48" s="1">
        <v>28</v>
      </c>
      <c r="C48" s="1">
        <v>2</v>
      </c>
      <c r="D48" s="1">
        <v>121</v>
      </c>
      <c r="E48">
        <f>256.5+1.5+1.22</f>
        <v>259.22000000000003</v>
      </c>
      <c r="F48">
        <v>161.70689999999999</v>
      </c>
      <c r="G48">
        <v>42.740920000000003</v>
      </c>
      <c r="H48">
        <v>7.6654489999999997</v>
      </c>
      <c r="I48">
        <v>17.412949999999999</v>
      </c>
      <c r="J48" t="s">
        <v>22</v>
      </c>
    </row>
    <row r="49" spans="1:10" x14ac:dyDescent="0.2">
      <c r="A49" s="1" t="s">
        <v>160</v>
      </c>
      <c r="B49" s="1">
        <v>28</v>
      </c>
      <c r="C49" s="1">
        <v>3</v>
      </c>
      <c r="D49" s="1">
        <v>109</v>
      </c>
      <c r="E49">
        <f>256.5+3+1.1</f>
        <v>260.60000000000002</v>
      </c>
      <c r="F49">
        <v>15.794180000000001</v>
      </c>
      <c r="G49">
        <v>45.652929999999998</v>
      </c>
      <c r="H49">
        <v>51.435519999999997</v>
      </c>
      <c r="I49">
        <v>19.938559999999999</v>
      </c>
      <c r="J49" t="s">
        <v>11</v>
      </c>
    </row>
    <row r="50" spans="1:10" x14ac:dyDescent="0.2">
      <c r="A50" s="1" t="s">
        <v>161</v>
      </c>
      <c r="B50" s="1">
        <v>28</v>
      </c>
      <c r="C50" s="1">
        <v>4</v>
      </c>
      <c r="D50" s="1">
        <v>85</v>
      </c>
      <c r="E50">
        <f>256.5+4.5+0.86</f>
        <v>261.86</v>
      </c>
      <c r="F50">
        <v>18.23555</v>
      </c>
      <c r="G50">
        <v>1.5266580000000001</v>
      </c>
      <c r="H50">
        <v>9.6702790000000007</v>
      </c>
      <c r="I50">
        <v>20.327159999999999</v>
      </c>
      <c r="J50" t="s">
        <v>13</v>
      </c>
    </row>
    <row r="51" spans="1:10" x14ac:dyDescent="0.2">
      <c r="A51" s="1" t="s">
        <v>162</v>
      </c>
      <c r="B51" s="1">
        <v>28</v>
      </c>
      <c r="C51" s="1">
        <v>5</v>
      </c>
      <c r="D51" s="1">
        <v>137</v>
      </c>
      <c r="E51">
        <f>256.5+6+0.29</f>
        <v>262.79000000000002</v>
      </c>
      <c r="F51">
        <v>145.3082</v>
      </c>
      <c r="G51">
        <v>40.068950000000001</v>
      </c>
      <c r="H51">
        <v>35.029060000000001</v>
      </c>
      <c r="I51">
        <v>10.378819999999999</v>
      </c>
      <c r="J51" t="s">
        <v>29</v>
      </c>
    </row>
    <row r="52" spans="1:10" x14ac:dyDescent="0.2">
      <c r="A52" s="1" t="s">
        <v>163</v>
      </c>
      <c r="B52" s="1">
        <v>28</v>
      </c>
      <c r="C52" s="1">
        <v>6</v>
      </c>
      <c r="D52" s="1">
        <v>28</v>
      </c>
      <c r="E52">
        <f>256.5+7.5+0.29</f>
        <v>264.29000000000002</v>
      </c>
      <c r="F52">
        <v>17.429290000000002</v>
      </c>
      <c r="G52">
        <v>-33.672809999999998</v>
      </c>
      <c r="H52">
        <v>50.94294</v>
      </c>
      <c r="I52">
        <v>7.32193</v>
      </c>
      <c r="J52" t="s">
        <v>25</v>
      </c>
    </row>
    <row r="53" spans="1:10" x14ac:dyDescent="0.2">
      <c r="A53" s="1" t="s">
        <v>164</v>
      </c>
      <c r="B53" s="1">
        <v>28</v>
      </c>
      <c r="C53" s="1">
        <v>6</v>
      </c>
      <c r="D53" s="1">
        <v>89</v>
      </c>
      <c r="E53">
        <f>256.5+7.5+0.9</f>
        <v>264.89999999999998</v>
      </c>
      <c r="F53">
        <v>312.71370000000002</v>
      </c>
      <c r="G53">
        <v>42.320959999999999</v>
      </c>
      <c r="H53">
        <v>10.65747</v>
      </c>
      <c r="I53">
        <v>11.51342</v>
      </c>
      <c r="J53" t="s">
        <v>22</v>
      </c>
    </row>
    <row r="54" spans="1:10" x14ac:dyDescent="0.2">
      <c r="A54" s="1" t="s">
        <v>165</v>
      </c>
      <c r="B54" s="1">
        <v>29</v>
      </c>
      <c r="C54" s="1">
        <v>1</v>
      </c>
      <c r="D54" s="1">
        <v>148</v>
      </c>
      <c r="E54">
        <f>266+1.49</f>
        <v>267.49</v>
      </c>
      <c r="F54">
        <v>228.90299999999999</v>
      </c>
      <c r="G54">
        <v>-14.34469</v>
      </c>
      <c r="H54">
        <v>38.609169999999999</v>
      </c>
      <c r="I54">
        <v>8.7889800000000005</v>
      </c>
      <c r="J54" t="s">
        <v>13</v>
      </c>
    </row>
    <row r="55" spans="1:10" x14ac:dyDescent="0.2">
      <c r="A55" s="1" t="s">
        <v>166</v>
      </c>
      <c r="B55" s="1">
        <v>29</v>
      </c>
      <c r="C55" s="1">
        <v>2</v>
      </c>
      <c r="D55" s="1">
        <v>95</v>
      </c>
      <c r="E55">
        <f>266+1.5+0.96</f>
        <v>268.45999999999998</v>
      </c>
      <c r="F55">
        <v>278.46440000000001</v>
      </c>
      <c r="G55">
        <v>33.141970000000001</v>
      </c>
      <c r="H55">
        <v>186.93270000000001</v>
      </c>
      <c r="I55">
        <v>8.3129740000000005</v>
      </c>
      <c r="J55" t="s">
        <v>86</v>
      </c>
    </row>
    <row r="56" spans="1:10" x14ac:dyDescent="0.2">
      <c r="A56" s="1" t="s">
        <v>167</v>
      </c>
      <c r="B56" s="1">
        <v>29</v>
      </c>
      <c r="C56" s="1">
        <v>3</v>
      </c>
      <c r="D56" s="1">
        <v>74</v>
      </c>
      <c r="E56">
        <f>266+3+0.75</f>
        <v>269.75</v>
      </c>
      <c r="F56">
        <v>118.5894</v>
      </c>
      <c r="G56">
        <v>-53.184159999999999</v>
      </c>
      <c r="H56">
        <v>20.649850000000001</v>
      </c>
      <c r="I56">
        <v>16.826820000000001</v>
      </c>
      <c r="J56" t="s">
        <v>22</v>
      </c>
    </row>
    <row r="57" spans="1:10" x14ac:dyDescent="0.2">
      <c r="A57" s="1" t="s">
        <v>168</v>
      </c>
      <c r="B57" s="1">
        <v>30</v>
      </c>
      <c r="C57" s="1">
        <v>1</v>
      </c>
      <c r="D57" s="1">
        <v>93</v>
      </c>
      <c r="E57">
        <f>275.5+0.94</f>
        <v>276.44</v>
      </c>
      <c r="F57">
        <v>217.30369999999999</v>
      </c>
      <c r="G57">
        <v>-46.612900000000003</v>
      </c>
      <c r="H57">
        <v>14.529450000000001</v>
      </c>
      <c r="I57">
        <v>20.165610000000001</v>
      </c>
      <c r="J57" t="s">
        <v>22</v>
      </c>
    </row>
    <row r="58" spans="1:10" x14ac:dyDescent="0.2">
      <c r="A58" s="1" t="s">
        <v>169</v>
      </c>
      <c r="B58" s="1">
        <v>30</v>
      </c>
      <c r="C58" s="1">
        <v>2</v>
      </c>
      <c r="D58" s="1">
        <v>17</v>
      </c>
      <c r="E58">
        <f>275.5+1.5+0.18</f>
        <v>277.18</v>
      </c>
      <c r="F58">
        <v>235.58410000000001</v>
      </c>
      <c r="G58">
        <v>39.453429999999997</v>
      </c>
      <c r="H58">
        <v>1124.01</v>
      </c>
      <c r="I58">
        <v>7.2397340000000003</v>
      </c>
      <c r="J58" t="s">
        <v>71</v>
      </c>
    </row>
    <row r="59" spans="1:10" x14ac:dyDescent="0.2">
      <c r="A59" s="1" t="s">
        <v>170</v>
      </c>
      <c r="B59" s="1">
        <v>30</v>
      </c>
      <c r="C59" s="1">
        <v>2</v>
      </c>
      <c r="D59" s="1">
        <v>137</v>
      </c>
      <c r="E59">
        <f>275.5+1.5+1.38</f>
        <v>278.38</v>
      </c>
      <c r="F59">
        <v>9.2305759999999992</v>
      </c>
      <c r="G59">
        <v>20.372420000000002</v>
      </c>
      <c r="H59">
        <v>89.580410000000001</v>
      </c>
      <c r="I59">
        <v>5.2016280000000004</v>
      </c>
      <c r="J59" t="s">
        <v>15</v>
      </c>
    </row>
    <row r="60" spans="1:10" x14ac:dyDescent="0.2">
      <c r="A60" s="1" t="s">
        <v>171</v>
      </c>
      <c r="B60" s="1">
        <v>30</v>
      </c>
      <c r="C60" s="1">
        <v>3</v>
      </c>
      <c r="D60" s="1">
        <v>25</v>
      </c>
      <c r="E60">
        <f>275.5+3+0.26</f>
        <v>278.76</v>
      </c>
      <c r="F60">
        <v>215.55590000000001</v>
      </c>
      <c r="G60">
        <v>55.738250000000001</v>
      </c>
      <c r="H60">
        <v>21.677910000000001</v>
      </c>
      <c r="I60">
        <v>13.858919999999999</v>
      </c>
      <c r="J60" t="s">
        <v>71</v>
      </c>
    </row>
    <row r="61" spans="1:10" x14ac:dyDescent="0.2">
      <c r="A61" s="1" t="s">
        <v>172</v>
      </c>
      <c r="B61" s="1">
        <v>30</v>
      </c>
      <c r="C61" s="1">
        <v>4</v>
      </c>
      <c r="D61" s="1">
        <v>112</v>
      </c>
      <c r="E61">
        <f>275.5+4+1.13</f>
        <v>280.63</v>
      </c>
      <c r="F61">
        <v>345.4812</v>
      </c>
      <c r="G61">
        <v>-60.560510000000001</v>
      </c>
      <c r="H61">
        <v>12.155279999999999</v>
      </c>
      <c r="I61">
        <v>25.51172</v>
      </c>
      <c r="J61" t="s">
        <v>11</v>
      </c>
    </row>
    <row r="62" spans="1:10" x14ac:dyDescent="0.2">
      <c r="A62" s="1" t="s">
        <v>173</v>
      </c>
      <c r="B62" s="1">
        <v>30</v>
      </c>
      <c r="C62" s="1">
        <v>5</v>
      </c>
      <c r="D62" s="1">
        <v>91</v>
      </c>
      <c r="E62">
        <f>275.5+6+0.5</f>
        <v>282</v>
      </c>
      <c r="F62">
        <v>104.6234</v>
      </c>
      <c r="G62">
        <v>62.366999999999997</v>
      </c>
      <c r="H62">
        <v>127.0951</v>
      </c>
      <c r="I62">
        <v>4.7552190000000003</v>
      </c>
      <c r="J62" t="s">
        <v>15</v>
      </c>
    </row>
    <row r="63" spans="1:10" x14ac:dyDescent="0.2">
      <c r="A63" s="1" t="s">
        <v>174</v>
      </c>
      <c r="B63" s="1">
        <v>30</v>
      </c>
      <c r="C63" s="2">
        <v>6</v>
      </c>
      <c r="D63" s="1">
        <v>49</v>
      </c>
      <c r="E63">
        <f>275.5+6+0.92</f>
        <v>282.42</v>
      </c>
      <c r="F63">
        <v>34.821330000000003</v>
      </c>
      <c r="G63">
        <v>74.01164</v>
      </c>
      <c r="H63">
        <v>38.093539999999997</v>
      </c>
      <c r="I63">
        <v>12.31808</v>
      </c>
      <c r="J63" t="s">
        <v>46</v>
      </c>
    </row>
    <row r="64" spans="1:10" x14ac:dyDescent="0.2">
      <c r="A64" s="1" t="s">
        <v>175</v>
      </c>
      <c r="B64" s="1">
        <v>31</v>
      </c>
      <c r="C64" s="1">
        <v>1</v>
      </c>
      <c r="D64" s="1">
        <v>127</v>
      </c>
      <c r="E64">
        <f>285+1.28</f>
        <v>286.27999999999997</v>
      </c>
      <c r="F64">
        <v>133.3837</v>
      </c>
      <c r="G64">
        <v>-47.44914</v>
      </c>
      <c r="H64">
        <v>19.33588</v>
      </c>
      <c r="I64">
        <v>10.89105</v>
      </c>
      <c r="J64" t="s">
        <v>86</v>
      </c>
    </row>
    <row r="65" spans="1:10" x14ac:dyDescent="0.2">
      <c r="A65" s="1" t="s">
        <v>176</v>
      </c>
      <c r="B65" s="1">
        <v>31</v>
      </c>
      <c r="C65" s="1">
        <v>2</v>
      </c>
      <c r="D65" s="1">
        <v>11</v>
      </c>
      <c r="E65">
        <f>285+1.5+0.12</f>
        <v>286.62</v>
      </c>
      <c r="F65">
        <v>154.7534</v>
      </c>
      <c r="G65">
        <v>-41.730690000000003</v>
      </c>
      <c r="H65">
        <v>7.169848</v>
      </c>
      <c r="I65">
        <v>26.528379999999999</v>
      </c>
      <c r="J65" t="s">
        <v>11</v>
      </c>
    </row>
    <row r="66" spans="1:10" x14ac:dyDescent="0.2">
      <c r="A66" s="1" t="s">
        <v>177</v>
      </c>
      <c r="B66" s="1">
        <v>31</v>
      </c>
      <c r="C66" s="1">
        <v>2</v>
      </c>
      <c r="D66" s="1">
        <v>115</v>
      </c>
      <c r="E66">
        <f>285+1.5+1.16</f>
        <v>287.66000000000003</v>
      </c>
      <c r="F66">
        <v>319.97199999999998</v>
      </c>
      <c r="G66">
        <v>53.605159999999998</v>
      </c>
      <c r="H66">
        <v>57.582940000000001</v>
      </c>
      <c r="I66">
        <v>5.4077989999999998</v>
      </c>
      <c r="J66" t="s">
        <v>13</v>
      </c>
    </row>
    <row r="67" spans="1:10" x14ac:dyDescent="0.2">
      <c r="A67" s="1" t="s">
        <v>178</v>
      </c>
      <c r="B67" s="1">
        <v>31</v>
      </c>
      <c r="C67" s="1">
        <v>3</v>
      </c>
      <c r="D67" s="1">
        <v>125</v>
      </c>
      <c r="E67">
        <f>285+3+1.26</f>
        <v>289.26</v>
      </c>
      <c r="F67">
        <v>113.8309</v>
      </c>
      <c r="G67">
        <v>32.05894</v>
      </c>
      <c r="H67">
        <v>45.039000000000001</v>
      </c>
      <c r="I67">
        <v>9.0521700000000003</v>
      </c>
      <c r="J67" t="s">
        <v>29</v>
      </c>
    </row>
    <row r="68" spans="1:10" x14ac:dyDescent="0.2">
      <c r="A68" s="1" t="s">
        <v>179</v>
      </c>
      <c r="B68" s="1">
        <v>31</v>
      </c>
      <c r="C68" s="1">
        <v>4</v>
      </c>
      <c r="D68" s="1">
        <v>45</v>
      </c>
      <c r="E68">
        <f>285+4.5+0.46</f>
        <v>289.95999999999998</v>
      </c>
      <c r="F68">
        <v>220.99010000000001</v>
      </c>
      <c r="G68">
        <v>-28.34957</v>
      </c>
      <c r="H68">
        <v>47.244239999999998</v>
      </c>
      <c r="I68">
        <v>8.6059900000000003</v>
      </c>
      <c r="J68" t="s">
        <v>13</v>
      </c>
    </row>
    <row r="69" spans="1:10" x14ac:dyDescent="0.2">
      <c r="A69" s="1" t="s">
        <v>180</v>
      </c>
      <c r="B69" s="1">
        <v>31</v>
      </c>
      <c r="C69" s="1">
        <v>5</v>
      </c>
      <c r="D69" s="1">
        <v>44</v>
      </c>
      <c r="E69">
        <f>285+6+0.45</f>
        <v>291.45</v>
      </c>
      <c r="F69">
        <v>72.185019999999994</v>
      </c>
      <c r="G69">
        <v>76.208910000000003</v>
      </c>
      <c r="H69">
        <v>31.762810000000002</v>
      </c>
      <c r="I69">
        <v>9.3314800000000009</v>
      </c>
      <c r="J69" t="s">
        <v>71</v>
      </c>
    </row>
    <row r="70" spans="1:10" x14ac:dyDescent="0.2">
      <c r="A70" s="1" t="s">
        <v>181</v>
      </c>
      <c r="B70" s="1">
        <v>31</v>
      </c>
      <c r="C70" s="1">
        <v>5</v>
      </c>
      <c r="D70" s="1">
        <v>112</v>
      </c>
      <c r="E70">
        <v>292.13</v>
      </c>
      <c r="F70">
        <v>39.979050000000001</v>
      </c>
      <c r="G70">
        <v>61.824860000000001</v>
      </c>
      <c r="H70">
        <v>9.5761210000000005</v>
      </c>
      <c r="I70">
        <v>22.058489999999999</v>
      </c>
      <c r="J70" t="s">
        <v>102</v>
      </c>
    </row>
    <row r="71" spans="1:10" x14ac:dyDescent="0.2">
      <c r="A71" s="1" t="s">
        <v>182</v>
      </c>
      <c r="B71" s="1">
        <v>31</v>
      </c>
      <c r="C71" s="1">
        <v>6</v>
      </c>
      <c r="D71" s="1">
        <v>43</v>
      </c>
      <c r="E71">
        <f>285+7.5+0.44</f>
        <v>292.94</v>
      </c>
      <c r="F71">
        <v>338.96260000000001</v>
      </c>
      <c r="G71">
        <v>14.48892</v>
      </c>
      <c r="H71">
        <v>6.7715249999999996</v>
      </c>
      <c r="I71">
        <v>25.08445</v>
      </c>
      <c r="J71" t="s">
        <v>9</v>
      </c>
    </row>
    <row r="72" spans="1:10" x14ac:dyDescent="0.2">
      <c r="A72" s="1" t="s">
        <v>183</v>
      </c>
      <c r="B72" s="1">
        <v>32</v>
      </c>
      <c r="C72" s="1">
        <v>1</v>
      </c>
      <c r="D72" s="1">
        <v>109</v>
      </c>
      <c r="E72">
        <f>294.5+1.1</f>
        <v>295.60000000000002</v>
      </c>
      <c r="F72">
        <v>118.9892</v>
      </c>
      <c r="G72">
        <v>-8.3430099999999996</v>
      </c>
      <c r="H72">
        <v>14.47378</v>
      </c>
      <c r="I72">
        <v>8.7257060000000006</v>
      </c>
      <c r="J72" t="s">
        <v>9</v>
      </c>
    </row>
    <row r="73" spans="1:10" x14ac:dyDescent="0.2">
      <c r="A73" s="1" t="s">
        <v>184</v>
      </c>
      <c r="B73" s="1">
        <v>32</v>
      </c>
      <c r="C73" s="1">
        <v>2</v>
      </c>
      <c r="D73" s="1">
        <v>23</v>
      </c>
      <c r="E73">
        <f>294.5+1.5+0.24</f>
        <v>296.24</v>
      </c>
      <c r="F73">
        <v>205.25640000000001</v>
      </c>
      <c r="G73">
        <v>-46.796729999999997</v>
      </c>
      <c r="H73">
        <v>9.4275009999999995</v>
      </c>
      <c r="I73">
        <v>27.90315</v>
      </c>
      <c r="J73" t="s">
        <v>9</v>
      </c>
    </row>
    <row r="74" spans="1:10" x14ac:dyDescent="0.2">
      <c r="A74" s="1" t="s">
        <v>185</v>
      </c>
      <c r="B74" s="1">
        <v>32</v>
      </c>
      <c r="C74" s="1">
        <v>4</v>
      </c>
      <c r="D74" s="1">
        <v>85</v>
      </c>
      <c r="E74">
        <f>294.5+4.5+0.86</f>
        <v>299.86</v>
      </c>
      <c r="F74">
        <v>323.1748</v>
      </c>
      <c r="G74">
        <v>-21.05752</v>
      </c>
      <c r="H74">
        <v>48.408290000000001</v>
      </c>
      <c r="I74">
        <v>5.3971929999999997</v>
      </c>
      <c r="J74" t="s">
        <v>25</v>
      </c>
    </row>
    <row r="75" spans="1:10" x14ac:dyDescent="0.2">
      <c r="A75" s="1" t="s">
        <v>186</v>
      </c>
      <c r="B75" s="1">
        <v>32</v>
      </c>
      <c r="C75" s="1">
        <v>5</v>
      </c>
      <c r="D75" s="1">
        <v>126</v>
      </c>
      <c r="E75">
        <f>294.5+6+1.27</f>
        <v>301.77</v>
      </c>
      <c r="F75">
        <v>311.27179999999998</v>
      </c>
      <c r="G75">
        <v>-49.767870000000002</v>
      </c>
      <c r="H75">
        <v>18.66215</v>
      </c>
      <c r="I75">
        <v>11.933059999999999</v>
      </c>
      <c r="J75" t="s">
        <v>71</v>
      </c>
    </row>
    <row r="76" spans="1:10" x14ac:dyDescent="0.2">
      <c r="A76" s="1" t="s">
        <v>187</v>
      </c>
      <c r="B76" s="1">
        <v>32</v>
      </c>
      <c r="C76" s="1">
        <v>6</v>
      </c>
      <c r="D76" s="1">
        <v>20</v>
      </c>
      <c r="E76">
        <f>294.5+7.5+0.21</f>
        <v>302.20999999999998</v>
      </c>
      <c r="F76">
        <v>180.66460000000001</v>
      </c>
      <c r="G76">
        <v>-31.766100000000002</v>
      </c>
      <c r="H76">
        <v>58.077309999999997</v>
      </c>
      <c r="I76">
        <v>10.672319999999999</v>
      </c>
      <c r="J76" t="s">
        <v>42</v>
      </c>
    </row>
    <row r="77" spans="1:10" x14ac:dyDescent="0.2">
      <c r="A77" s="1" t="s">
        <v>188</v>
      </c>
      <c r="B77" s="1">
        <v>33</v>
      </c>
      <c r="C77" s="1">
        <v>2</v>
      </c>
      <c r="D77" s="1">
        <v>45</v>
      </c>
      <c r="E77">
        <f>304+1.5+0.46</f>
        <v>305.95999999999998</v>
      </c>
      <c r="F77">
        <v>181.71299999999999</v>
      </c>
      <c r="G77">
        <v>-87.237849999999995</v>
      </c>
      <c r="H77">
        <v>84.557559999999995</v>
      </c>
      <c r="I77">
        <v>7.5793809999999997</v>
      </c>
      <c r="J77" t="s">
        <v>60</v>
      </c>
    </row>
    <row r="78" spans="1:10" x14ac:dyDescent="0.2">
      <c r="A78" s="1" t="s">
        <v>189</v>
      </c>
      <c r="B78" s="1">
        <v>33</v>
      </c>
      <c r="C78" s="1">
        <v>3</v>
      </c>
      <c r="D78" s="1">
        <v>114</v>
      </c>
      <c r="E78">
        <f>304+3+1.15</f>
        <v>308.14999999999998</v>
      </c>
      <c r="F78">
        <v>222.6825</v>
      </c>
      <c r="G78">
        <v>28.678170000000001</v>
      </c>
      <c r="H78">
        <v>30.377859999999998</v>
      </c>
      <c r="I78">
        <v>17.968969999999999</v>
      </c>
      <c r="J78" t="s">
        <v>60</v>
      </c>
    </row>
    <row r="79" spans="1:10" x14ac:dyDescent="0.2">
      <c r="A79" s="1" t="s">
        <v>190</v>
      </c>
      <c r="B79" s="1">
        <v>33</v>
      </c>
      <c r="C79" s="1">
        <v>4</v>
      </c>
      <c r="D79" s="1">
        <v>114</v>
      </c>
      <c r="E79">
        <f>304+4.5+1.15</f>
        <v>309.64999999999998</v>
      </c>
      <c r="F79">
        <v>263.1703</v>
      </c>
      <c r="G79">
        <v>19.96209</v>
      </c>
      <c r="H79">
        <v>14.95144</v>
      </c>
      <c r="I79">
        <v>11.106439999999999</v>
      </c>
      <c r="J79" t="s">
        <v>29</v>
      </c>
    </row>
    <row r="80" spans="1:10" x14ac:dyDescent="0.2">
      <c r="A80" s="1" t="s">
        <v>191</v>
      </c>
      <c r="B80" s="1">
        <v>34</v>
      </c>
      <c r="C80" s="1">
        <v>1</v>
      </c>
      <c r="D80" s="1">
        <v>36</v>
      </c>
      <c r="E80">
        <f>313.5+0.37</f>
        <v>313.87</v>
      </c>
      <c r="F80">
        <v>222.3673</v>
      </c>
      <c r="G80">
        <v>26.239360000000001</v>
      </c>
      <c r="H80">
        <v>50.066380000000002</v>
      </c>
      <c r="I80">
        <v>7.5420189999999998</v>
      </c>
      <c r="J80" t="s">
        <v>29</v>
      </c>
    </row>
    <row r="81" spans="1:10" x14ac:dyDescent="0.2">
      <c r="A81" s="1" t="s">
        <v>192</v>
      </c>
      <c r="B81" s="1">
        <v>34</v>
      </c>
      <c r="C81" s="1">
        <v>1</v>
      </c>
      <c r="D81" s="1">
        <v>135</v>
      </c>
      <c r="E81">
        <f>313.5+1.36</f>
        <v>314.86</v>
      </c>
      <c r="F81">
        <v>307.68259999999998</v>
      </c>
      <c r="G81">
        <v>62.679270000000002</v>
      </c>
      <c r="H81">
        <v>329.87349999999998</v>
      </c>
      <c r="I81">
        <v>4.5910529999999996</v>
      </c>
      <c r="J81" t="s">
        <v>13</v>
      </c>
    </row>
    <row r="82" spans="1:10" x14ac:dyDescent="0.2">
      <c r="A82" s="1" t="s">
        <v>193</v>
      </c>
      <c r="B82" s="1">
        <v>34</v>
      </c>
      <c r="C82" s="1">
        <v>3</v>
      </c>
      <c r="D82" s="1">
        <v>115</v>
      </c>
      <c r="E82">
        <f>313.5+3+1.16</f>
        <v>317.66000000000003</v>
      </c>
      <c r="F82">
        <v>3.3402470000000002</v>
      </c>
      <c r="G82">
        <v>30.92407</v>
      </c>
      <c r="H82">
        <v>270.76409999999998</v>
      </c>
      <c r="I82">
        <v>4.6164110000000003</v>
      </c>
      <c r="J82" t="s">
        <v>42</v>
      </c>
    </row>
    <row r="83" spans="1:10" x14ac:dyDescent="0.2">
      <c r="A83" s="1" t="s">
        <v>194</v>
      </c>
      <c r="B83" s="1">
        <v>34</v>
      </c>
      <c r="C83" s="1">
        <v>4</v>
      </c>
      <c r="D83" s="1">
        <v>139</v>
      </c>
      <c r="E83">
        <f>313.5+4.5+1.4</f>
        <v>319.39999999999998</v>
      </c>
      <c r="F83">
        <v>120.2589</v>
      </c>
      <c r="G83">
        <v>12.644209999999999</v>
      </c>
      <c r="H83">
        <v>68.189160000000001</v>
      </c>
      <c r="I83">
        <v>2.1173709999999999</v>
      </c>
      <c r="J83" t="s">
        <v>60</v>
      </c>
    </row>
    <row r="84" spans="1:10" x14ac:dyDescent="0.2">
      <c r="A84" s="1" t="s">
        <v>195</v>
      </c>
      <c r="B84" s="1">
        <v>34</v>
      </c>
      <c r="C84" s="1">
        <v>6</v>
      </c>
      <c r="D84" s="1">
        <v>34</v>
      </c>
      <c r="E84">
        <f>313.5+7.5+0.35</f>
        <v>321.35000000000002</v>
      </c>
      <c r="F84">
        <v>54.091059999999999</v>
      </c>
      <c r="G84">
        <v>8.3745510000000003</v>
      </c>
      <c r="H84">
        <v>87.605590000000007</v>
      </c>
      <c r="I84">
        <v>4.949967</v>
      </c>
      <c r="J84" t="s">
        <v>60</v>
      </c>
    </row>
    <row r="85" spans="1:10" x14ac:dyDescent="0.2">
      <c r="A85" s="1" t="s">
        <v>196</v>
      </c>
      <c r="B85" s="1">
        <v>34</v>
      </c>
      <c r="C85" s="1">
        <v>6</v>
      </c>
      <c r="D85" s="1">
        <v>94</v>
      </c>
      <c r="E85">
        <f>313.5+7.5+0.95</f>
        <v>321.95</v>
      </c>
      <c r="F85">
        <v>6.9686690000000002</v>
      </c>
      <c r="G85">
        <v>-40.30321</v>
      </c>
      <c r="H85">
        <v>29.327639999999999</v>
      </c>
      <c r="I85">
        <v>5.8082979999999997</v>
      </c>
      <c r="J85" t="s">
        <v>60</v>
      </c>
    </row>
    <row r="86" spans="1:10" x14ac:dyDescent="0.2">
      <c r="A86" s="3" t="s">
        <v>5</v>
      </c>
      <c r="B86" s="3">
        <v>36</v>
      </c>
      <c r="C86" s="3">
        <v>1</v>
      </c>
      <c r="D86" s="3">
        <v>119</v>
      </c>
      <c r="E86">
        <f>332.5+1.18</f>
        <v>333.68</v>
      </c>
      <c r="F86">
        <v>331.29378155912298</v>
      </c>
      <c r="G86">
        <v>-43.410652623233503</v>
      </c>
      <c r="H86">
        <v>96.303683359026394</v>
      </c>
      <c r="I86">
        <v>25.618005343141501</v>
      </c>
      <c r="J86" t="s">
        <v>218</v>
      </c>
    </row>
    <row r="87" spans="1:10" x14ac:dyDescent="0.2">
      <c r="A87" s="3" t="s">
        <v>6</v>
      </c>
      <c r="B87" s="3">
        <v>36</v>
      </c>
      <c r="C87" s="3">
        <v>2</v>
      </c>
      <c r="D87" s="3">
        <v>40</v>
      </c>
      <c r="E87">
        <f>332.5+1.5+0.41</f>
        <v>334.41</v>
      </c>
      <c r="F87">
        <v>181.86479755740999</v>
      </c>
      <c r="G87">
        <v>4.63808322558575</v>
      </c>
      <c r="H87">
        <v>28.9216275808595</v>
      </c>
      <c r="I87">
        <v>20.702096453129901</v>
      </c>
      <c r="J87" t="s">
        <v>219</v>
      </c>
    </row>
    <row r="88" spans="1:10" x14ac:dyDescent="0.2">
      <c r="A88" s="3" t="s">
        <v>7</v>
      </c>
      <c r="B88" s="3">
        <v>36</v>
      </c>
      <c r="C88" s="3">
        <v>2</v>
      </c>
      <c r="D88" s="3">
        <v>136</v>
      </c>
      <c r="E88">
        <f>332.5+1.5+1.37</f>
        <v>335.37</v>
      </c>
      <c r="F88">
        <v>168.98547517757399</v>
      </c>
      <c r="G88">
        <v>-48.222994912989101</v>
      </c>
      <c r="H88">
        <v>24.725308429888599</v>
      </c>
      <c r="I88">
        <v>11.6305658943516</v>
      </c>
      <c r="J88" t="s">
        <v>220</v>
      </c>
    </row>
    <row r="89" spans="1:10" x14ac:dyDescent="0.2">
      <c r="A89" s="3" t="s">
        <v>197</v>
      </c>
      <c r="B89" s="3">
        <v>37</v>
      </c>
      <c r="C89" s="3">
        <v>1</v>
      </c>
      <c r="D89" s="3">
        <v>21</v>
      </c>
      <c r="E89">
        <f>342+0.22</f>
        <v>342.22</v>
      </c>
      <c r="F89">
        <v>263.627903344375</v>
      </c>
      <c r="G89">
        <v>-45.819804319855201</v>
      </c>
      <c r="H89">
        <v>40.6126273842358</v>
      </c>
      <c r="I89">
        <v>9.3546274564037795</v>
      </c>
      <c r="J89" t="s">
        <v>221</v>
      </c>
    </row>
    <row r="90" spans="1:10" x14ac:dyDescent="0.2">
      <c r="A90" s="3" t="s">
        <v>198</v>
      </c>
      <c r="B90" s="3">
        <v>38</v>
      </c>
      <c r="C90" s="3">
        <v>1</v>
      </c>
      <c r="D90" s="3">
        <v>140</v>
      </c>
      <c r="E90">
        <f>351.5+1.41</f>
        <v>352.91</v>
      </c>
      <c r="F90">
        <v>181.218789858364</v>
      </c>
      <c r="G90">
        <v>-32.1008879879085</v>
      </c>
      <c r="H90">
        <v>28.249055015787601</v>
      </c>
      <c r="I90">
        <v>47.043485226604801</v>
      </c>
      <c r="J90" t="s">
        <v>222</v>
      </c>
    </row>
    <row r="91" spans="1:10" x14ac:dyDescent="0.2">
      <c r="A91" s="3" t="s">
        <v>199</v>
      </c>
      <c r="B91" s="3">
        <v>38</v>
      </c>
      <c r="C91" s="3">
        <v>2</v>
      </c>
      <c r="D91" s="3">
        <v>54</v>
      </c>
      <c r="E91">
        <f>351.5+1.5+0.55</f>
        <v>353.55</v>
      </c>
      <c r="F91">
        <v>121.04655739307999</v>
      </c>
      <c r="G91">
        <v>-25.813709019873698</v>
      </c>
      <c r="H91">
        <v>24.036119809894899</v>
      </c>
      <c r="I91">
        <v>15.7531544954598</v>
      </c>
      <c r="J91" t="s">
        <v>218</v>
      </c>
    </row>
    <row r="92" spans="1:10" x14ac:dyDescent="0.2">
      <c r="A92" s="3" t="s">
        <v>200</v>
      </c>
      <c r="B92" s="3">
        <v>38</v>
      </c>
      <c r="C92" s="3">
        <v>2</v>
      </c>
      <c r="D92" s="3">
        <v>135</v>
      </c>
      <c r="E92">
        <f>351.5+1.5+1.36</f>
        <v>354.36</v>
      </c>
      <c r="F92">
        <v>180.135999198143</v>
      </c>
      <c r="G92">
        <v>-23.362277121435302</v>
      </c>
      <c r="H92">
        <v>22.699889862411698</v>
      </c>
      <c r="I92">
        <v>22.9676235101747</v>
      </c>
      <c r="J92" t="s">
        <v>221</v>
      </c>
    </row>
    <row r="93" spans="1:10" x14ac:dyDescent="0.2">
      <c r="A93" s="3" t="s">
        <v>201</v>
      </c>
      <c r="B93" s="3">
        <v>39</v>
      </c>
      <c r="C93" s="3">
        <v>1</v>
      </c>
      <c r="D93" s="3">
        <v>49</v>
      </c>
      <c r="E93">
        <f>361+0.5</f>
        <v>361.5</v>
      </c>
      <c r="F93">
        <v>171.58032309061099</v>
      </c>
      <c r="G93">
        <v>-61.917822109327801</v>
      </c>
      <c r="H93">
        <v>13.1693101571655</v>
      </c>
      <c r="I93">
        <v>11.7372983858018</v>
      </c>
      <c r="J93" t="s">
        <v>219</v>
      </c>
    </row>
    <row r="94" spans="1:10" x14ac:dyDescent="0.2">
      <c r="A94" s="3" t="s">
        <v>202</v>
      </c>
      <c r="B94" s="3">
        <v>39</v>
      </c>
      <c r="C94" s="3">
        <v>2</v>
      </c>
      <c r="D94" s="3">
        <v>93</v>
      </c>
      <c r="E94">
        <f>361+1.5+0.94</f>
        <v>363.44</v>
      </c>
      <c r="F94">
        <v>99.083604008840098</v>
      </c>
      <c r="G94">
        <v>-62.827124564211502</v>
      </c>
      <c r="H94">
        <v>159.89905481217801</v>
      </c>
      <c r="I94">
        <v>9.5011646935789091</v>
      </c>
      <c r="J94" t="s">
        <v>218</v>
      </c>
    </row>
    <row r="95" spans="1:10" x14ac:dyDescent="0.2">
      <c r="A95" s="3" t="s">
        <v>203</v>
      </c>
      <c r="B95" s="3">
        <v>40</v>
      </c>
      <c r="C95" s="3">
        <v>1</v>
      </c>
      <c r="D95" s="3">
        <v>64</v>
      </c>
      <c r="E95">
        <f>370.5+0.65</f>
        <v>371.15</v>
      </c>
      <c r="F95">
        <v>149.50104234055999</v>
      </c>
      <c r="G95">
        <v>45.454426176155998</v>
      </c>
      <c r="H95">
        <v>139.98365374995501</v>
      </c>
      <c r="I95">
        <v>8.1252637564271293</v>
      </c>
      <c r="J95" t="s">
        <v>221</v>
      </c>
    </row>
    <row r="96" spans="1:10" x14ac:dyDescent="0.2">
      <c r="A96" s="3" t="s">
        <v>204</v>
      </c>
      <c r="B96" s="3">
        <v>40</v>
      </c>
      <c r="C96" s="3">
        <v>1</v>
      </c>
      <c r="D96" s="3">
        <v>84</v>
      </c>
      <c r="E96">
        <f>370.5+0.85</f>
        <v>371.35</v>
      </c>
      <c r="F96">
        <v>195.27621931057499</v>
      </c>
      <c r="G96">
        <v>-28.211264896502001</v>
      </c>
      <c r="H96">
        <v>72.012540204054901</v>
      </c>
      <c r="I96">
        <v>11.4445631915095</v>
      </c>
      <c r="J96" t="s">
        <v>223</v>
      </c>
    </row>
    <row r="97" spans="1:10" x14ac:dyDescent="0.2">
      <c r="A97" s="3" t="s">
        <v>205</v>
      </c>
      <c r="B97" s="3">
        <v>41</v>
      </c>
      <c r="C97" s="3">
        <v>1</v>
      </c>
      <c r="D97" s="3">
        <v>120</v>
      </c>
      <c r="E97">
        <f>380+1.21</f>
        <v>381.21</v>
      </c>
      <c r="F97">
        <v>42.403762072763598</v>
      </c>
      <c r="G97">
        <v>-42.574428241742702</v>
      </c>
      <c r="H97">
        <v>38.243063853021098</v>
      </c>
      <c r="I97">
        <v>9.6145659419729999</v>
      </c>
      <c r="J97" t="s">
        <v>224</v>
      </c>
    </row>
    <row r="98" spans="1:10" x14ac:dyDescent="0.2">
      <c r="A98" s="3" t="s">
        <v>206</v>
      </c>
      <c r="B98" s="3">
        <v>41</v>
      </c>
      <c r="C98" s="3">
        <v>3</v>
      </c>
      <c r="D98" s="3">
        <v>106</v>
      </c>
      <c r="E98">
        <f>380+3+1.07</f>
        <v>384.07</v>
      </c>
      <c r="F98">
        <v>169.54619086135699</v>
      </c>
      <c r="G98">
        <v>-65.711129854724902</v>
      </c>
      <c r="H98">
        <v>33.882273098427198</v>
      </c>
      <c r="I98">
        <v>21.499206318530501</v>
      </c>
      <c r="J98" t="s">
        <v>225</v>
      </c>
    </row>
    <row r="99" spans="1:10" x14ac:dyDescent="0.2">
      <c r="A99" s="3" t="s">
        <v>207</v>
      </c>
      <c r="B99" s="3">
        <v>42</v>
      </c>
      <c r="C99" s="3">
        <v>1</v>
      </c>
      <c r="D99" s="3">
        <v>106</v>
      </c>
      <c r="E99">
        <f>389.5+1.07</f>
        <v>390.57</v>
      </c>
      <c r="F99">
        <v>207.68472956267999</v>
      </c>
      <c r="G99">
        <v>-33.360158147723702</v>
      </c>
      <c r="H99">
        <v>27.496551145336799</v>
      </c>
      <c r="I99">
        <v>33.078728563785802</v>
      </c>
      <c r="J99" t="s">
        <v>226</v>
      </c>
    </row>
    <row r="100" spans="1:10" x14ac:dyDescent="0.2">
      <c r="A100" s="3" t="s">
        <v>208</v>
      </c>
      <c r="B100" s="3">
        <v>42</v>
      </c>
      <c r="C100" s="3">
        <v>2</v>
      </c>
      <c r="D100" s="3">
        <v>47</v>
      </c>
      <c r="E100">
        <f>389.5+1.5+0.48</f>
        <v>391.48</v>
      </c>
      <c r="F100">
        <v>295.799551365735</v>
      </c>
      <c r="G100">
        <v>-63.124156025788402</v>
      </c>
      <c r="H100">
        <v>65.308847623355106</v>
      </c>
      <c r="I100">
        <v>9.1242994094420098</v>
      </c>
      <c r="J100" t="s">
        <v>227</v>
      </c>
    </row>
    <row r="101" spans="1:10" x14ac:dyDescent="0.2">
      <c r="A101" s="3" t="s">
        <v>209</v>
      </c>
      <c r="B101" s="3">
        <v>42</v>
      </c>
      <c r="C101" s="3">
        <v>2</v>
      </c>
      <c r="D101" s="3">
        <v>83</v>
      </c>
      <c r="E101">
        <f>389.5+1.5+0.84</f>
        <v>391.84</v>
      </c>
      <c r="F101">
        <v>25.805432684391999</v>
      </c>
      <c r="G101">
        <v>-53.3923826541144</v>
      </c>
      <c r="H101">
        <v>39.049078560071301</v>
      </c>
      <c r="I101">
        <v>23.653312125037999</v>
      </c>
      <c r="J101" t="s">
        <v>228</v>
      </c>
    </row>
    <row r="102" spans="1:10" x14ac:dyDescent="0.2">
      <c r="A102" s="3" t="s">
        <v>210</v>
      </c>
      <c r="B102" s="3">
        <v>42</v>
      </c>
      <c r="C102" s="3">
        <v>3</v>
      </c>
      <c r="D102" s="3">
        <v>18</v>
      </c>
      <c r="E102">
        <v>392.6</v>
      </c>
      <c r="F102">
        <v>221.11637687778401</v>
      </c>
      <c r="G102">
        <v>-38.470094386311203</v>
      </c>
      <c r="H102">
        <v>41.277627047870901</v>
      </c>
      <c r="I102">
        <v>14.692640713787901</v>
      </c>
      <c r="J102" t="s">
        <v>229</v>
      </c>
    </row>
    <row r="103" spans="1:10" x14ac:dyDescent="0.2">
      <c r="A103" s="3" t="s">
        <v>211</v>
      </c>
      <c r="B103" s="3">
        <v>42</v>
      </c>
      <c r="C103" s="3">
        <v>3</v>
      </c>
      <c r="D103" s="3">
        <v>100</v>
      </c>
      <c r="E103">
        <f>389.5+3+1.02</f>
        <v>393.52</v>
      </c>
      <c r="F103">
        <v>183.90503332392899</v>
      </c>
      <c r="G103">
        <v>-65.902240428663404</v>
      </c>
      <c r="H103">
        <v>15.4359543908703</v>
      </c>
      <c r="I103">
        <v>16.1647226854212</v>
      </c>
      <c r="J103" t="s">
        <v>230</v>
      </c>
    </row>
    <row r="104" spans="1:10" x14ac:dyDescent="0.2">
      <c r="A104" s="3" t="s">
        <v>212</v>
      </c>
      <c r="B104" s="3">
        <v>43</v>
      </c>
      <c r="C104" s="3">
        <v>1</v>
      </c>
      <c r="D104" s="3">
        <v>116</v>
      </c>
      <c r="E104">
        <f>399+1.17</f>
        <v>400.17</v>
      </c>
      <c r="F104">
        <v>16.252439002841999</v>
      </c>
      <c r="G104">
        <v>-83.199298629626398</v>
      </c>
      <c r="H104">
        <v>176.79080943382101</v>
      </c>
      <c r="I104">
        <v>3.2438767034353302</v>
      </c>
      <c r="J104" t="s">
        <v>231</v>
      </c>
    </row>
    <row r="105" spans="1:10" x14ac:dyDescent="0.2">
      <c r="A105" s="3" t="s">
        <v>213</v>
      </c>
      <c r="B105" s="3">
        <v>43</v>
      </c>
      <c r="C105" s="3">
        <v>2</v>
      </c>
      <c r="D105" s="3">
        <v>68</v>
      </c>
      <c r="E105">
        <f>399+1.5+0.69</f>
        <v>401.19</v>
      </c>
      <c r="F105">
        <v>186.88371526189101</v>
      </c>
      <c r="G105">
        <v>46.310343856866098</v>
      </c>
      <c r="H105">
        <v>21.1531739373787</v>
      </c>
      <c r="I105">
        <v>18.689630454354301</v>
      </c>
      <c r="J105" t="s">
        <v>232</v>
      </c>
    </row>
    <row r="106" spans="1:10" x14ac:dyDescent="0.2">
      <c r="A106" s="3" t="s">
        <v>214</v>
      </c>
      <c r="B106" s="3">
        <v>43</v>
      </c>
      <c r="C106" s="3">
        <v>3</v>
      </c>
      <c r="D106" s="3">
        <v>56</v>
      </c>
      <c r="E106">
        <v>402.57</v>
      </c>
      <c r="F106">
        <v>171.27628815485801</v>
      </c>
      <c r="G106">
        <v>-41.739221713912997</v>
      </c>
      <c r="H106">
        <v>72.906021518716102</v>
      </c>
      <c r="I106">
        <v>24.884198928415501</v>
      </c>
      <c r="J106" t="s">
        <v>233</v>
      </c>
    </row>
    <row r="107" spans="1:10" x14ac:dyDescent="0.2">
      <c r="A107" s="3" t="s">
        <v>215</v>
      </c>
      <c r="B107" s="3">
        <v>43</v>
      </c>
      <c r="C107" s="3">
        <v>3</v>
      </c>
      <c r="D107" s="3">
        <v>113</v>
      </c>
      <c r="E107">
        <f>399+3+1.14</f>
        <v>403.14</v>
      </c>
      <c r="F107">
        <v>132.110381107081</v>
      </c>
      <c r="G107">
        <v>-56.315485313774403</v>
      </c>
      <c r="H107">
        <v>107.51155177032101</v>
      </c>
      <c r="I107">
        <v>12.5440302323317</v>
      </c>
      <c r="J107" t="s">
        <v>222</v>
      </c>
    </row>
    <row r="108" spans="1:10" x14ac:dyDescent="0.2">
      <c r="A108" s="3" t="s">
        <v>216</v>
      </c>
      <c r="B108" s="3">
        <v>43</v>
      </c>
      <c r="C108" s="3">
        <v>4</v>
      </c>
      <c r="D108" s="3">
        <v>136</v>
      </c>
      <c r="E108">
        <f>399+4.5+1.37</f>
        <v>404.87</v>
      </c>
      <c r="F108">
        <v>95.6557423450691</v>
      </c>
      <c r="G108">
        <v>66.205753998968206</v>
      </c>
      <c r="H108">
        <v>216.60209098627101</v>
      </c>
      <c r="I108">
        <v>5.3508025593588</v>
      </c>
      <c r="J108" t="s">
        <v>234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F0465-2B51-8540-896C-EACED3D1EB25}">
  <dimension ref="A1:H87"/>
  <sheetViews>
    <sheetView workbookViewId="0">
      <selection activeCell="I16" sqref="I16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32</v>
      </c>
      <c r="G1" t="s">
        <v>33</v>
      </c>
      <c r="H1" t="s">
        <v>34</v>
      </c>
    </row>
    <row r="2" spans="1:8" x14ac:dyDescent="0.2">
      <c r="A2" t="s">
        <v>8</v>
      </c>
      <c r="B2">
        <v>140.43260000000001</v>
      </c>
      <c r="C2">
        <v>23.142150000000001</v>
      </c>
      <c r="D2">
        <v>14.54768</v>
      </c>
      <c r="E2">
        <v>29.057009999999998</v>
      </c>
      <c r="F2">
        <v>2</v>
      </c>
      <c r="G2">
        <v>2</v>
      </c>
      <c r="H2" t="s">
        <v>9</v>
      </c>
    </row>
    <row r="3" spans="1:8" x14ac:dyDescent="0.2">
      <c r="A3" t="s">
        <v>10</v>
      </c>
      <c r="B3">
        <v>309.76400000000001</v>
      </c>
      <c r="C3">
        <v>-42.811399999999999</v>
      </c>
      <c r="D3">
        <v>87.820949999999996</v>
      </c>
      <c r="E3">
        <v>19.512370000000001</v>
      </c>
      <c r="F3">
        <v>2</v>
      </c>
      <c r="G3">
        <v>2</v>
      </c>
      <c r="H3" t="s">
        <v>11</v>
      </c>
    </row>
    <row r="4" spans="1:8" x14ac:dyDescent="0.2">
      <c r="A4" t="s">
        <v>12</v>
      </c>
      <c r="B4">
        <v>3.2420239999999998</v>
      </c>
      <c r="C4">
        <v>-40.62115</v>
      </c>
      <c r="D4">
        <v>380.55459999999999</v>
      </c>
      <c r="E4">
        <v>5.1776799999999996</v>
      </c>
      <c r="F4">
        <v>1</v>
      </c>
      <c r="G4">
        <v>1</v>
      </c>
      <c r="H4" t="s">
        <v>13</v>
      </c>
    </row>
    <row r="5" spans="1:8" x14ac:dyDescent="0.2">
      <c r="A5" t="s">
        <v>14</v>
      </c>
      <c r="B5">
        <v>123.5699</v>
      </c>
      <c r="C5">
        <v>-54.232149999999997</v>
      </c>
      <c r="D5">
        <v>137.8211</v>
      </c>
      <c r="E5">
        <v>7.4329090000000004</v>
      </c>
      <c r="F5">
        <v>1</v>
      </c>
      <c r="G5">
        <v>2</v>
      </c>
      <c r="H5" t="s">
        <v>15</v>
      </c>
    </row>
    <row r="6" spans="1:8" x14ac:dyDescent="0.2">
      <c r="A6" t="s">
        <v>14</v>
      </c>
      <c r="B6">
        <v>123.5699</v>
      </c>
      <c r="C6">
        <v>-54.232149999999997</v>
      </c>
      <c r="D6">
        <v>137.8211</v>
      </c>
      <c r="E6">
        <v>7.4329090000000004</v>
      </c>
      <c r="F6">
        <v>2</v>
      </c>
      <c r="G6">
        <v>2</v>
      </c>
      <c r="H6" t="s">
        <v>15</v>
      </c>
    </row>
    <row r="7" spans="1:8" x14ac:dyDescent="0.2">
      <c r="A7" t="s">
        <v>16</v>
      </c>
      <c r="B7">
        <v>112.9473</v>
      </c>
      <c r="C7">
        <v>80.819109999999995</v>
      </c>
      <c r="D7">
        <v>49.89893</v>
      </c>
      <c r="E7">
        <v>5.6541829999999997</v>
      </c>
      <c r="F7">
        <v>2</v>
      </c>
      <c r="G7">
        <v>1</v>
      </c>
      <c r="H7" t="s">
        <v>17</v>
      </c>
    </row>
    <row r="8" spans="1:8" x14ac:dyDescent="0.2">
      <c r="A8" t="s">
        <v>18</v>
      </c>
      <c r="B8">
        <v>201.59479999999999</v>
      </c>
      <c r="C8">
        <v>73.107140000000001</v>
      </c>
      <c r="D8">
        <v>38.423369999999998</v>
      </c>
      <c r="E8">
        <v>9.5709680000000006</v>
      </c>
      <c r="F8">
        <v>1</v>
      </c>
      <c r="G8">
        <v>1</v>
      </c>
      <c r="H8" t="s">
        <v>19</v>
      </c>
    </row>
    <row r="9" spans="1:8" x14ac:dyDescent="0.2">
      <c r="A9" t="s">
        <v>20</v>
      </c>
      <c r="B9">
        <v>278.4135</v>
      </c>
      <c r="C9">
        <v>44.94511</v>
      </c>
      <c r="D9">
        <v>14.85436</v>
      </c>
      <c r="E9">
        <v>19.959099999999999</v>
      </c>
      <c r="F9">
        <v>2</v>
      </c>
      <c r="G9">
        <v>2</v>
      </c>
      <c r="H9" t="s">
        <v>11</v>
      </c>
    </row>
    <row r="10" spans="1:8" x14ac:dyDescent="0.2">
      <c r="A10" t="s">
        <v>21</v>
      </c>
      <c r="B10">
        <v>203.44239999999999</v>
      </c>
      <c r="C10">
        <v>-17.32141</v>
      </c>
      <c r="D10">
        <v>19.000109999999999</v>
      </c>
      <c r="E10">
        <v>12.54884</v>
      </c>
      <c r="F10">
        <v>2</v>
      </c>
      <c r="G10">
        <v>2</v>
      </c>
      <c r="H10" t="s">
        <v>22</v>
      </c>
    </row>
    <row r="11" spans="1:8" x14ac:dyDescent="0.2">
      <c r="A11" t="s">
        <v>23</v>
      </c>
      <c r="B11">
        <v>61.139749999999999</v>
      </c>
      <c r="C11">
        <v>-37.329900000000002</v>
      </c>
      <c r="D11">
        <v>226.1994</v>
      </c>
      <c r="E11">
        <v>8.4978210000000001</v>
      </c>
      <c r="F11">
        <v>2</v>
      </c>
      <c r="G11">
        <v>2</v>
      </c>
      <c r="H11" t="s">
        <v>11</v>
      </c>
    </row>
    <row r="12" spans="1:8" x14ac:dyDescent="0.2">
      <c r="A12" t="s">
        <v>24</v>
      </c>
      <c r="B12">
        <v>225.08600000000001</v>
      </c>
      <c r="C12">
        <v>21.908239999999999</v>
      </c>
      <c r="D12">
        <v>16.737069999999999</v>
      </c>
      <c r="E12">
        <v>8.7819509999999994</v>
      </c>
      <c r="F12">
        <v>2</v>
      </c>
      <c r="G12">
        <v>2</v>
      </c>
      <c r="H12" t="s">
        <v>25</v>
      </c>
    </row>
    <row r="13" spans="1:8" x14ac:dyDescent="0.2">
      <c r="A13" t="s">
        <v>24</v>
      </c>
      <c r="B13">
        <v>225.08600000000001</v>
      </c>
      <c r="C13">
        <v>21.908239999999999</v>
      </c>
      <c r="D13">
        <v>16.737069999999999</v>
      </c>
      <c r="E13">
        <v>8.7819509999999994</v>
      </c>
      <c r="F13">
        <v>2</v>
      </c>
      <c r="G13">
        <v>2</v>
      </c>
      <c r="H13" t="s">
        <v>25</v>
      </c>
    </row>
    <row r="14" spans="1:8" x14ac:dyDescent="0.2">
      <c r="A14" t="s">
        <v>26</v>
      </c>
      <c r="B14">
        <v>279.66849999999999</v>
      </c>
      <c r="C14">
        <v>20.754300000000001</v>
      </c>
      <c r="D14">
        <v>12.656230000000001</v>
      </c>
      <c r="E14">
        <v>12.256080000000001</v>
      </c>
      <c r="F14">
        <v>2</v>
      </c>
      <c r="G14">
        <v>2</v>
      </c>
      <c r="H14" t="s">
        <v>27</v>
      </c>
    </row>
    <row r="15" spans="1:8" x14ac:dyDescent="0.2">
      <c r="A15" t="s">
        <v>28</v>
      </c>
      <c r="B15">
        <v>150.98330000000001</v>
      </c>
      <c r="C15">
        <v>-31.374549999999999</v>
      </c>
      <c r="D15">
        <v>7.7496429999999998</v>
      </c>
      <c r="E15">
        <v>25.688099999999999</v>
      </c>
      <c r="F15">
        <v>2</v>
      </c>
      <c r="G15">
        <v>2</v>
      </c>
      <c r="H15" t="s">
        <v>29</v>
      </c>
    </row>
    <row r="16" spans="1:8" x14ac:dyDescent="0.2">
      <c r="A16" t="s">
        <v>30</v>
      </c>
      <c r="B16">
        <v>35.430729999999997</v>
      </c>
      <c r="C16">
        <v>-14.791880000000001</v>
      </c>
      <c r="D16">
        <v>22.997050000000002</v>
      </c>
      <c r="E16">
        <v>10.153790000000001</v>
      </c>
      <c r="F16">
        <v>2</v>
      </c>
      <c r="G16">
        <v>2</v>
      </c>
      <c r="H16" t="s">
        <v>25</v>
      </c>
    </row>
    <row r="17" spans="1:8" x14ac:dyDescent="0.2">
      <c r="A17" t="s">
        <v>31</v>
      </c>
      <c r="B17">
        <v>35.608350000000002</v>
      </c>
      <c r="C17">
        <v>-10.99785</v>
      </c>
      <c r="D17">
        <v>17.899730000000002</v>
      </c>
      <c r="E17">
        <v>6.6971869999999996</v>
      </c>
      <c r="F17">
        <v>2</v>
      </c>
      <c r="G17">
        <v>2</v>
      </c>
      <c r="H17" t="s">
        <v>11</v>
      </c>
    </row>
    <row r="18" spans="1:8" x14ac:dyDescent="0.2">
      <c r="A18" t="s">
        <v>35</v>
      </c>
      <c r="B18">
        <v>119.5085</v>
      </c>
      <c r="C18">
        <v>55.517299999999999</v>
      </c>
      <c r="D18">
        <v>31.536210000000001</v>
      </c>
      <c r="E18">
        <v>12.33569</v>
      </c>
      <c r="F18">
        <v>2</v>
      </c>
      <c r="G18">
        <v>2</v>
      </c>
      <c r="H18" t="s">
        <v>29</v>
      </c>
    </row>
    <row r="19" spans="1:8" x14ac:dyDescent="0.2">
      <c r="A19" t="s">
        <v>36</v>
      </c>
      <c r="B19">
        <v>50.532119999999999</v>
      </c>
      <c r="C19">
        <v>86.603930000000005</v>
      </c>
      <c r="D19">
        <v>81.254009999999994</v>
      </c>
      <c r="E19">
        <v>3.1385459999999998</v>
      </c>
      <c r="F19">
        <v>2</v>
      </c>
      <c r="G19">
        <v>2</v>
      </c>
      <c r="H19" t="s">
        <v>9</v>
      </c>
    </row>
    <row r="20" spans="1:8" x14ac:dyDescent="0.2">
      <c r="A20" t="s">
        <v>37</v>
      </c>
      <c r="B20">
        <v>203.57480000000001</v>
      </c>
      <c r="C20">
        <v>-22.249379999999999</v>
      </c>
      <c r="D20">
        <v>36.600070000000002</v>
      </c>
      <c r="E20">
        <v>29.419229999999999</v>
      </c>
      <c r="F20">
        <v>2</v>
      </c>
      <c r="G20">
        <v>2</v>
      </c>
      <c r="H20" t="s">
        <v>29</v>
      </c>
    </row>
    <row r="21" spans="1:8" x14ac:dyDescent="0.2">
      <c r="A21" t="s">
        <v>37</v>
      </c>
      <c r="B21">
        <v>203.57480000000001</v>
      </c>
      <c r="C21">
        <v>-22.249379999999999</v>
      </c>
      <c r="D21">
        <v>36.600070000000002</v>
      </c>
      <c r="E21">
        <v>29.419229999999999</v>
      </c>
      <c r="F21">
        <v>2</v>
      </c>
      <c r="G21">
        <v>2</v>
      </c>
      <c r="H21" t="s">
        <v>29</v>
      </c>
    </row>
    <row r="22" spans="1:8" x14ac:dyDescent="0.2">
      <c r="A22" t="s">
        <v>38</v>
      </c>
      <c r="B22">
        <v>183.81280000000001</v>
      </c>
      <c r="C22">
        <v>58.718719999999998</v>
      </c>
      <c r="D22">
        <v>25.61938</v>
      </c>
      <c r="E22">
        <v>11.969379999999999</v>
      </c>
      <c r="F22">
        <v>3</v>
      </c>
      <c r="G22">
        <v>2</v>
      </c>
      <c r="H22" t="s">
        <v>9</v>
      </c>
    </row>
    <row r="23" spans="1:8" x14ac:dyDescent="0.2">
      <c r="A23" t="s">
        <v>39</v>
      </c>
      <c r="B23">
        <v>85.642139999999998</v>
      </c>
      <c r="C23">
        <v>69.337980000000002</v>
      </c>
      <c r="D23">
        <v>28.103339999999999</v>
      </c>
      <c r="E23">
        <v>7.6993369999999999</v>
      </c>
      <c r="F23">
        <v>2</v>
      </c>
      <c r="G23">
        <v>2</v>
      </c>
      <c r="H23" t="s">
        <v>9</v>
      </c>
    </row>
    <row r="24" spans="1:8" x14ac:dyDescent="0.2">
      <c r="A24" t="s">
        <v>40</v>
      </c>
      <c r="B24">
        <v>349.17680000000001</v>
      </c>
      <c r="C24">
        <v>40.486910000000002</v>
      </c>
      <c r="D24">
        <v>237.0736</v>
      </c>
      <c r="E24">
        <v>3.4164560000000002</v>
      </c>
      <c r="F24">
        <v>2</v>
      </c>
      <c r="G24">
        <v>2</v>
      </c>
      <c r="H24" t="s">
        <v>29</v>
      </c>
    </row>
    <row r="25" spans="1:8" x14ac:dyDescent="0.2">
      <c r="A25" t="s">
        <v>41</v>
      </c>
      <c r="B25">
        <v>216.7466</v>
      </c>
      <c r="C25">
        <v>55.49089</v>
      </c>
      <c r="D25">
        <v>106.4302</v>
      </c>
      <c r="E25">
        <v>5.366066</v>
      </c>
      <c r="F25">
        <v>2</v>
      </c>
      <c r="G25">
        <v>2</v>
      </c>
      <c r="H25" t="s">
        <v>42</v>
      </c>
    </row>
    <row r="26" spans="1:8" x14ac:dyDescent="0.2">
      <c r="A26" t="s">
        <v>43</v>
      </c>
      <c r="B26">
        <v>277.05189999999999</v>
      </c>
      <c r="C26">
        <v>65.979839999999996</v>
      </c>
      <c r="D26">
        <v>33.201079999999997</v>
      </c>
      <c r="E26">
        <v>8.4013419999999996</v>
      </c>
      <c r="F26">
        <v>2</v>
      </c>
      <c r="G26">
        <v>2</v>
      </c>
      <c r="H26" t="s">
        <v>44</v>
      </c>
    </row>
    <row r="27" spans="1:8" x14ac:dyDescent="0.2">
      <c r="A27" t="s">
        <v>45</v>
      </c>
      <c r="B27">
        <v>338.14089999999999</v>
      </c>
      <c r="C27">
        <v>-66.232830000000007</v>
      </c>
      <c r="D27">
        <v>39.205579999999998</v>
      </c>
      <c r="E27">
        <v>14.82404</v>
      </c>
      <c r="F27">
        <v>2</v>
      </c>
      <c r="G27">
        <v>1</v>
      </c>
      <c r="H27" t="s">
        <v>46</v>
      </c>
    </row>
    <row r="28" spans="1:8" x14ac:dyDescent="0.2">
      <c r="A28" t="s">
        <v>47</v>
      </c>
      <c r="B28">
        <v>153.66329999999999</v>
      </c>
      <c r="C28">
        <v>72.360020000000006</v>
      </c>
      <c r="D28">
        <v>34.638689999999997</v>
      </c>
      <c r="E28">
        <v>16.638249999999999</v>
      </c>
      <c r="F28">
        <v>2</v>
      </c>
      <c r="G28">
        <v>2</v>
      </c>
      <c r="H28" t="s">
        <v>15</v>
      </c>
    </row>
    <row r="29" spans="1:8" x14ac:dyDescent="0.2">
      <c r="A29" t="s">
        <v>48</v>
      </c>
      <c r="B29">
        <v>214.47130000000001</v>
      </c>
      <c r="C29">
        <v>-34.562730000000002</v>
      </c>
      <c r="D29">
        <v>66.566509999999994</v>
      </c>
      <c r="E29">
        <v>12.915929999999999</v>
      </c>
      <c r="F29">
        <v>2</v>
      </c>
      <c r="G29">
        <v>2</v>
      </c>
      <c r="H29" t="s">
        <v>15</v>
      </c>
    </row>
    <row r="30" spans="1:8" x14ac:dyDescent="0.2">
      <c r="A30" t="s">
        <v>49</v>
      </c>
      <c r="B30">
        <v>24.273160000000001</v>
      </c>
      <c r="C30">
        <v>-0.72945260000000001</v>
      </c>
      <c r="D30">
        <v>94084.13</v>
      </c>
      <c r="E30">
        <v>7.6485289999999999</v>
      </c>
      <c r="F30">
        <v>2</v>
      </c>
      <c r="G30">
        <v>1</v>
      </c>
      <c r="H30" t="s">
        <v>13</v>
      </c>
    </row>
    <row r="31" spans="1:8" x14ac:dyDescent="0.2">
      <c r="A31" t="s">
        <v>50</v>
      </c>
      <c r="B31">
        <v>230.124</v>
      </c>
      <c r="C31">
        <v>-3.0989960000000001</v>
      </c>
      <c r="D31">
        <v>46.766100000000002</v>
      </c>
      <c r="E31">
        <v>7.7250610000000002</v>
      </c>
      <c r="F31">
        <v>2</v>
      </c>
      <c r="G31">
        <v>1</v>
      </c>
      <c r="H31" t="s">
        <v>13</v>
      </c>
    </row>
    <row r="32" spans="1:8" x14ac:dyDescent="0.2">
      <c r="A32" t="s">
        <v>51</v>
      </c>
      <c r="B32">
        <v>18.480779999999999</v>
      </c>
      <c r="C32">
        <v>-8.1031700000000004</v>
      </c>
      <c r="D32">
        <v>213.30090000000001</v>
      </c>
      <c r="E32">
        <v>2.6699030000000001</v>
      </c>
      <c r="F32">
        <v>2</v>
      </c>
      <c r="G32">
        <v>2</v>
      </c>
      <c r="H32" t="s">
        <v>13</v>
      </c>
    </row>
    <row r="33" spans="1:8" x14ac:dyDescent="0.2">
      <c r="A33" t="s">
        <v>52</v>
      </c>
      <c r="B33">
        <v>218.93049999999999</v>
      </c>
      <c r="C33">
        <v>0.1533899</v>
      </c>
      <c r="D33">
        <v>23.32264</v>
      </c>
      <c r="E33">
        <v>9.2537859999999998</v>
      </c>
      <c r="F33">
        <v>2</v>
      </c>
      <c r="G33">
        <v>2</v>
      </c>
      <c r="H33" t="s">
        <v>15</v>
      </c>
    </row>
    <row r="34" spans="1:8" x14ac:dyDescent="0.2">
      <c r="A34" t="s">
        <v>53</v>
      </c>
      <c r="B34">
        <v>32.738169999999997</v>
      </c>
      <c r="C34">
        <v>71.750410000000002</v>
      </c>
      <c r="D34">
        <v>19.79693</v>
      </c>
      <c r="E34">
        <v>11.23282</v>
      </c>
      <c r="F34">
        <v>2</v>
      </c>
      <c r="G34">
        <v>2</v>
      </c>
      <c r="H34" t="s">
        <v>54</v>
      </c>
    </row>
    <row r="35" spans="1:8" x14ac:dyDescent="0.2">
      <c r="A35" t="s">
        <v>55</v>
      </c>
      <c r="B35">
        <v>108.6135</v>
      </c>
      <c r="C35">
        <v>52.825110000000002</v>
      </c>
      <c r="D35">
        <v>12.86628</v>
      </c>
      <c r="E35">
        <v>19.29627</v>
      </c>
      <c r="F35">
        <v>2</v>
      </c>
      <c r="G35">
        <v>2</v>
      </c>
      <c r="H35" t="s">
        <v>56</v>
      </c>
    </row>
    <row r="36" spans="1:8" x14ac:dyDescent="0.2">
      <c r="A36" t="s">
        <v>111</v>
      </c>
      <c r="B36">
        <v>186.1857</v>
      </c>
      <c r="C36">
        <v>-53.074840000000002</v>
      </c>
      <c r="D36">
        <v>117.9247</v>
      </c>
      <c r="E36">
        <v>4.9469070000000004</v>
      </c>
      <c r="F36">
        <v>2</v>
      </c>
      <c r="G36">
        <v>2</v>
      </c>
      <c r="H36" t="s">
        <v>29</v>
      </c>
    </row>
    <row r="37" spans="1:8" x14ac:dyDescent="0.2">
      <c r="A37" t="s">
        <v>110</v>
      </c>
      <c r="B37">
        <v>342.17989999999998</v>
      </c>
      <c r="C37">
        <v>45.326970000000003</v>
      </c>
      <c r="D37">
        <v>63.893419999999999</v>
      </c>
      <c r="E37">
        <v>10.2035</v>
      </c>
      <c r="F37">
        <v>2</v>
      </c>
      <c r="G37">
        <v>2</v>
      </c>
      <c r="H37" t="s">
        <v>29</v>
      </c>
    </row>
    <row r="38" spans="1:8" x14ac:dyDescent="0.2">
      <c r="A38" t="s">
        <v>109</v>
      </c>
      <c r="B38">
        <v>235.0771</v>
      </c>
      <c r="C38">
        <v>-14.163410000000001</v>
      </c>
      <c r="D38">
        <v>31.63485</v>
      </c>
      <c r="E38">
        <v>14.569050000000001</v>
      </c>
      <c r="F38">
        <v>3</v>
      </c>
      <c r="G38">
        <v>2</v>
      </c>
      <c r="H38" t="s">
        <v>71</v>
      </c>
    </row>
    <row r="39" spans="1:8" x14ac:dyDescent="0.2">
      <c r="A39" t="s">
        <v>108</v>
      </c>
      <c r="B39">
        <v>131.22300000000001</v>
      </c>
      <c r="C39">
        <v>-55.172879999999999</v>
      </c>
      <c r="D39">
        <v>51.640770000000003</v>
      </c>
      <c r="E39">
        <v>11.2135</v>
      </c>
      <c r="F39">
        <v>2</v>
      </c>
      <c r="G39">
        <v>2</v>
      </c>
      <c r="H39" t="s">
        <v>22</v>
      </c>
    </row>
    <row r="40" spans="1:8" x14ac:dyDescent="0.2">
      <c r="A40" t="s">
        <v>107</v>
      </c>
      <c r="B40">
        <v>253.02209999999999</v>
      </c>
      <c r="C40">
        <v>52.288519999999998</v>
      </c>
      <c r="D40">
        <v>18.524280000000001</v>
      </c>
      <c r="E40">
        <v>10.89561</v>
      </c>
      <c r="F40">
        <v>2</v>
      </c>
      <c r="G40">
        <v>2</v>
      </c>
      <c r="H40" t="s">
        <v>11</v>
      </c>
    </row>
    <row r="41" spans="1:8" x14ac:dyDescent="0.2">
      <c r="A41" t="s">
        <v>106</v>
      </c>
      <c r="B41">
        <v>228.69640000000001</v>
      </c>
      <c r="C41">
        <v>-37.054859999999998</v>
      </c>
      <c r="D41">
        <v>50.019379999999998</v>
      </c>
      <c r="E41">
        <v>7.2499409999999997</v>
      </c>
      <c r="F41">
        <v>2</v>
      </c>
      <c r="G41">
        <v>2</v>
      </c>
      <c r="H41" t="s">
        <v>86</v>
      </c>
    </row>
    <row r="42" spans="1:8" x14ac:dyDescent="0.2">
      <c r="A42" t="s">
        <v>105</v>
      </c>
      <c r="B42">
        <v>133.43209999999999</v>
      </c>
      <c r="C42">
        <v>55.533149999999999</v>
      </c>
      <c r="D42">
        <v>29.882439999999999</v>
      </c>
      <c r="E42">
        <v>19.793310000000002</v>
      </c>
      <c r="F42">
        <v>2</v>
      </c>
      <c r="G42">
        <v>2</v>
      </c>
      <c r="H42" t="s">
        <v>11</v>
      </c>
    </row>
    <row r="43" spans="1:8" x14ac:dyDescent="0.2">
      <c r="A43" t="s">
        <v>72</v>
      </c>
      <c r="B43">
        <v>98.933409999999995</v>
      </c>
      <c r="C43">
        <v>23.0959</v>
      </c>
      <c r="D43">
        <v>13.01145</v>
      </c>
      <c r="E43">
        <v>18.03576</v>
      </c>
      <c r="F43">
        <v>2</v>
      </c>
      <c r="G43">
        <v>2</v>
      </c>
      <c r="H43" t="s">
        <v>60</v>
      </c>
    </row>
    <row r="44" spans="1:8" x14ac:dyDescent="0.2">
      <c r="A44" t="s">
        <v>73</v>
      </c>
      <c r="B44">
        <v>220.53280000000001</v>
      </c>
      <c r="C44">
        <v>-32.50853</v>
      </c>
      <c r="D44">
        <v>34.390709999999999</v>
      </c>
      <c r="E44">
        <v>12.41694</v>
      </c>
      <c r="F44">
        <v>2</v>
      </c>
      <c r="G44">
        <v>2</v>
      </c>
      <c r="H44" t="s">
        <v>29</v>
      </c>
    </row>
    <row r="45" spans="1:8" x14ac:dyDescent="0.2">
      <c r="A45" t="s">
        <v>74</v>
      </c>
      <c r="B45">
        <v>56.338850000000001</v>
      </c>
      <c r="C45">
        <v>31.9785</v>
      </c>
      <c r="D45">
        <v>90.569839999999999</v>
      </c>
      <c r="E45">
        <v>12.28219</v>
      </c>
      <c r="F45">
        <v>2</v>
      </c>
      <c r="G45">
        <v>2</v>
      </c>
      <c r="H45" t="s">
        <v>25</v>
      </c>
    </row>
    <row r="46" spans="1:8" x14ac:dyDescent="0.2">
      <c r="A46" t="s">
        <v>75</v>
      </c>
      <c r="B46">
        <v>23.590199999999999</v>
      </c>
      <c r="C46">
        <v>74.500370000000004</v>
      </c>
      <c r="D46">
        <v>24.12405</v>
      </c>
      <c r="E46">
        <v>16.86552</v>
      </c>
      <c r="F46">
        <v>1</v>
      </c>
      <c r="G46">
        <v>1</v>
      </c>
      <c r="H46" t="s">
        <v>76</v>
      </c>
    </row>
    <row r="47" spans="1:8" x14ac:dyDescent="0.2">
      <c r="A47" t="s">
        <v>77</v>
      </c>
      <c r="B47">
        <v>359.02289999999999</v>
      </c>
      <c r="C47">
        <v>-34.530749999999998</v>
      </c>
      <c r="D47">
        <v>27.528790000000001</v>
      </c>
      <c r="E47">
        <v>8.2672150000000002</v>
      </c>
      <c r="F47">
        <v>1</v>
      </c>
      <c r="G47">
        <v>1</v>
      </c>
      <c r="H47" t="s">
        <v>25</v>
      </c>
    </row>
    <row r="48" spans="1:8" x14ac:dyDescent="0.2">
      <c r="A48" t="s">
        <v>78</v>
      </c>
      <c r="B48">
        <v>161.70689999999999</v>
      </c>
      <c r="C48">
        <v>42.740920000000003</v>
      </c>
      <c r="D48">
        <v>7.6654489999999997</v>
      </c>
      <c r="E48">
        <v>17.412949999999999</v>
      </c>
      <c r="F48">
        <v>2</v>
      </c>
      <c r="G48">
        <v>2</v>
      </c>
      <c r="H48" t="s">
        <v>22</v>
      </c>
    </row>
    <row r="49" spans="1:8" x14ac:dyDescent="0.2">
      <c r="A49" t="s">
        <v>79</v>
      </c>
      <c r="B49">
        <v>15.794180000000001</v>
      </c>
      <c r="C49">
        <v>45.652929999999998</v>
      </c>
      <c r="D49">
        <v>51.435519999999997</v>
      </c>
      <c r="E49">
        <v>19.938559999999999</v>
      </c>
      <c r="F49">
        <v>2</v>
      </c>
      <c r="G49">
        <v>2</v>
      </c>
      <c r="H49" t="s">
        <v>11</v>
      </c>
    </row>
    <row r="50" spans="1:8" x14ac:dyDescent="0.2">
      <c r="A50" t="s">
        <v>80</v>
      </c>
      <c r="B50">
        <v>18.23555</v>
      </c>
      <c r="C50">
        <v>1.5266580000000001</v>
      </c>
      <c r="D50">
        <v>9.6702790000000007</v>
      </c>
      <c r="E50">
        <v>20.327159999999999</v>
      </c>
      <c r="F50">
        <v>2</v>
      </c>
      <c r="G50">
        <v>2</v>
      </c>
      <c r="H50" t="s">
        <v>13</v>
      </c>
    </row>
    <row r="51" spans="1:8" x14ac:dyDescent="0.2">
      <c r="A51" t="s">
        <v>81</v>
      </c>
      <c r="B51">
        <v>145.3082</v>
      </c>
      <c r="C51">
        <v>40.068950000000001</v>
      </c>
      <c r="D51">
        <v>35.029060000000001</v>
      </c>
      <c r="E51">
        <v>10.378819999999999</v>
      </c>
      <c r="F51">
        <v>2</v>
      </c>
      <c r="G51">
        <v>2</v>
      </c>
      <c r="H51" t="s">
        <v>29</v>
      </c>
    </row>
    <row r="52" spans="1:8" x14ac:dyDescent="0.2">
      <c r="A52" t="s">
        <v>82</v>
      </c>
      <c r="B52">
        <v>17.429290000000002</v>
      </c>
      <c r="C52">
        <v>-33.672809999999998</v>
      </c>
      <c r="D52">
        <v>50.94294</v>
      </c>
      <c r="E52">
        <v>7.32193</v>
      </c>
      <c r="F52">
        <v>2</v>
      </c>
      <c r="G52">
        <v>1</v>
      </c>
      <c r="H52" t="s">
        <v>25</v>
      </c>
    </row>
    <row r="53" spans="1:8" x14ac:dyDescent="0.2">
      <c r="A53" t="s">
        <v>83</v>
      </c>
      <c r="B53">
        <v>312.71370000000002</v>
      </c>
      <c r="C53">
        <v>42.320959999999999</v>
      </c>
      <c r="D53">
        <v>10.65747</v>
      </c>
      <c r="E53">
        <v>11.51342</v>
      </c>
      <c r="F53">
        <v>2</v>
      </c>
      <c r="G53">
        <v>2</v>
      </c>
      <c r="H53" t="s">
        <v>22</v>
      </c>
    </row>
    <row r="54" spans="1:8" x14ac:dyDescent="0.2">
      <c r="A54" t="s">
        <v>84</v>
      </c>
      <c r="B54">
        <v>228.90299999999999</v>
      </c>
      <c r="C54">
        <v>-14.34469</v>
      </c>
      <c r="D54">
        <v>38.609169999999999</v>
      </c>
      <c r="E54">
        <v>8.7889800000000005</v>
      </c>
      <c r="F54">
        <v>2</v>
      </c>
      <c r="G54">
        <v>1</v>
      </c>
      <c r="H54" t="s">
        <v>13</v>
      </c>
    </row>
    <row r="55" spans="1:8" x14ac:dyDescent="0.2">
      <c r="A55" t="s">
        <v>85</v>
      </c>
      <c r="B55">
        <v>278.46440000000001</v>
      </c>
      <c r="C55">
        <v>33.141970000000001</v>
      </c>
      <c r="D55">
        <v>186.93270000000001</v>
      </c>
      <c r="E55">
        <v>8.3129740000000005</v>
      </c>
      <c r="F55">
        <v>2</v>
      </c>
      <c r="G55">
        <v>2</v>
      </c>
      <c r="H55" t="s">
        <v>86</v>
      </c>
    </row>
    <row r="56" spans="1:8" x14ac:dyDescent="0.2">
      <c r="A56" t="s">
        <v>87</v>
      </c>
      <c r="B56">
        <v>118.5894</v>
      </c>
      <c r="C56">
        <v>-53.184159999999999</v>
      </c>
      <c r="D56">
        <v>20.649850000000001</v>
      </c>
      <c r="E56">
        <v>16.826820000000001</v>
      </c>
      <c r="F56">
        <v>2</v>
      </c>
      <c r="G56">
        <v>2</v>
      </c>
      <c r="H56" t="s">
        <v>22</v>
      </c>
    </row>
    <row r="57" spans="1:8" x14ac:dyDescent="0.2">
      <c r="A57" t="s">
        <v>88</v>
      </c>
      <c r="B57">
        <v>217.30369999999999</v>
      </c>
      <c r="C57">
        <v>-46.612900000000003</v>
      </c>
      <c r="D57">
        <v>14.529450000000001</v>
      </c>
      <c r="E57">
        <v>20.165610000000001</v>
      </c>
      <c r="F57">
        <v>2</v>
      </c>
      <c r="G57">
        <v>2</v>
      </c>
      <c r="H57" t="s">
        <v>22</v>
      </c>
    </row>
    <row r="58" spans="1:8" x14ac:dyDescent="0.2">
      <c r="A58" t="s">
        <v>89</v>
      </c>
      <c r="B58">
        <v>235.58410000000001</v>
      </c>
      <c r="C58">
        <v>39.453429999999997</v>
      </c>
      <c r="D58">
        <v>1124.01</v>
      </c>
      <c r="E58">
        <v>7.2397340000000003</v>
      </c>
      <c r="F58">
        <v>1</v>
      </c>
      <c r="G58">
        <v>1</v>
      </c>
      <c r="H58" t="s">
        <v>71</v>
      </c>
    </row>
    <row r="59" spans="1:8" x14ac:dyDescent="0.2">
      <c r="A59" t="s">
        <v>89</v>
      </c>
      <c r="B59">
        <v>235.58410000000001</v>
      </c>
      <c r="C59">
        <v>39.453429999999997</v>
      </c>
      <c r="D59">
        <v>1124.01</v>
      </c>
      <c r="E59">
        <v>7.2397340000000003</v>
      </c>
      <c r="F59">
        <v>1</v>
      </c>
      <c r="G59">
        <v>1</v>
      </c>
      <c r="H59" t="s">
        <v>71</v>
      </c>
    </row>
    <row r="60" spans="1:8" x14ac:dyDescent="0.2">
      <c r="A60" t="s">
        <v>90</v>
      </c>
      <c r="B60">
        <v>9.2305759999999992</v>
      </c>
      <c r="C60">
        <v>20.372420000000002</v>
      </c>
      <c r="D60">
        <v>89.580410000000001</v>
      </c>
      <c r="E60">
        <v>5.2016280000000004</v>
      </c>
      <c r="F60">
        <v>2</v>
      </c>
      <c r="G60">
        <v>2</v>
      </c>
      <c r="H60" t="s">
        <v>15</v>
      </c>
    </row>
    <row r="61" spans="1:8" x14ac:dyDescent="0.2">
      <c r="A61" t="s">
        <v>91</v>
      </c>
      <c r="B61">
        <v>215.55590000000001</v>
      </c>
      <c r="C61">
        <v>55.738250000000001</v>
      </c>
      <c r="D61">
        <v>21.677910000000001</v>
      </c>
      <c r="E61">
        <v>13.858919999999999</v>
      </c>
      <c r="F61">
        <v>1</v>
      </c>
      <c r="G61">
        <v>1</v>
      </c>
      <c r="H61" t="s">
        <v>71</v>
      </c>
    </row>
    <row r="62" spans="1:8" x14ac:dyDescent="0.2">
      <c r="A62" t="s">
        <v>92</v>
      </c>
      <c r="B62">
        <v>345.4812</v>
      </c>
      <c r="C62">
        <v>-60.560510000000001</v>
      </c>
      <c r="D62">
        <v>12.155279999999999</v>
      </c>
      <c r="E62">
        <v>25.51172</v>
      </c>
      <c r="F62">
        <v>3</v>
      </c>
      <c r="G62">
        <v>2</v>
      </c>
      <c r="H62" t="s">
        <v>11</v>
      </c>
    </row>
    <row r="63" spans="1:8" x14ac:dyDescent="0.2">
      <c r="A63" t="s">
        <v>93</v>
      </c>
      <c r="B63">
        <v>104.6234</v>
      </c>
      <c r="C63">
        <v>62.366999999999997</v>
      </c>
      <c r="D63">
        <v>127.0951</v>
      </c>
      <c r="E63">
        <v>4.7552190000000003</v>
      </c>
      <c r="F63">
        <v>2</v>
      </c>
      <c r="G63">
        <v>2</v>
      </c>
      <c r="H63" t="s">
        <v>15</v>
      </c>
    </row>
    <row r="64" spans="1:8" x14ac:dyDescent="0.2">
      <c r="A64" t="s">
        <v>94</v>
      </c>
      <c r="B64">
        <v>34.821330000000003</v>
      </c>
      <c r="C64">
        <v>74.01164</v>
      </c>
      <c r="D64">
        <v>38.093539999999997</v>
      </c>
      <c r="E64">
        <v>12.31808</v>
      </c>
      <c r="F64">
        <v>1</v>
      </c>
      <c r="G64">
        <v>1</v>
      </c>
      <c r="H64" t="s">
        <v>46</v>
      </c>
    </row>
    <row r="65" spans="1:8" x14ac:dyDescent="0.2">
      <c r="A65" t="s">
        <v>95</v>
      </c>
      <c r="B65">
        <v>133.3837</v>
      </c>
      <c r="C65">
        <v>-47.44914</v>
      </c>
      <c r="D65">
        <v>19.33588</v>
      </c>
      <c r="E65">
        <v>10.89105</v>
      </c>
      <c r="F65">
        <v>2</v>
      </c>
      <c r="G65">
        <v>2</v>
      </c>
      <c r="H65" t="s">
        <v>86</v>
      </c>
    </row>
    <row r="66" spans="1:8" x14ac:dyDescent="0.2">
      <c r="A66" t="s">
        <v>96</v>
      </c>
      <c r="B66">
        <v>154.7534</v>
      </c>
      <c r="C66">
        <v>-41.730690000000003</v>
      </c>
      <c r="D66">
        <v>7.169848</v>
      </c>
      <c r="E66">
        <v>26.528379999999999</v>
      </c>
      <c r="F66">
        <v>2</v>
      </c>
      <c r="G66">
        <v>2</v>
      </c>
      <c r="H66" t="s">
        <v>11</v>
      </c>
    </row>
    <row r="67" spans="1:8" x14ac:dyDescent="0.2">
      <c r="A67" t="s">
        <v>97</v>
      </c>
      <c r="B67">
        <v>319.97199999999998</v>
      </c>
      <c r="C67">
        <v>53.605159999999998</v>
      </c>
      <c r="D67">
        <v>57.582940000000001</v>
      </c>
      <c r="E67">
        <v>5.4077989999999998</v>
      </c>
      <c r="F67">
        <v>1</v>
      </c>
      <c r="G67">
        <v>1</v>
      </c>
      <c r="H67" t="s">
        <v>13</v>
      </c>
    </row>
    <row r="68" spans="1:8" x14ac:dyDescent="0.2">
      <c r="A68" t="s">
        <v>98</v>
      </c>
      <c r="B68">
        <v>113.8309</v>
      </c>
      <c r="C68">
        <v>32.05894</v>
      </c>
      <c r="D68">
        <v>45.039000000000001</v>
      </c>
      <c r="E68">
        <v>9.0521700000000003</v>
      </c>
      <c r="F68">
        <v>2</v>
      </c>
      <c r="G68">
        <v>2</v>
      </c>
      <c r="H68" t="s">
        <v>29</v>
      </c>
    </row>
    <row r="69" spans="1:8" x14ac:dyDescent="0.2">
      <c r="A69" t="s">
        <v>98</v>
      </c>
      <c r="B69">
        <v>113.8309</v>
      </c>
      <c r="C69">
        <v>32.05894</v>
      </c>
      <c r="D69">
        <v>45.039000000000001</v>
      </c>
      <c r="E69">
        <v>9.0521700000000003</v>
      </c>
      <c r="F69">
        <v>2</v>
      </c>
      <c r="G69">
        <v>2</v>
      </c>
      <c r="H69" t="s">
        <v>29</v>
      </c>
    </row>
    <row r="70" spans="1:8" x14ac:dyDescent="0.2">
      <c r="A70" t="s">
        <v>99</v>
      </c>
      <c r="B70">
        <v>220.99010000000001</v>
      </c>
      <c r="C70">
        <v>-28.34957</v>
      </c>
      <c r="D70">
        <v>47.244239999999998</v>
      </c>
      <c r="E70">
        <v>8.6059900000000003</v>
      </c>
      <c r="F70">
        <v>2</v>
      </c>
      <c r="G70">
        <v>2</v>
      </c>
      <c r="H70" t="s">
        <v>13</v>
      </c>
    </row>
    <row r="71" spans="1:8" x14ac:dyDescent="0.2">
      <c r="A71" t="s">
        <v>100</v>
      </c>
      <c r="B71">
        <v>72.185019999999994</v>
      </c>
      <c r="C71">
        <v>76.208910000000003</v>
      </c>
      <c r="D71">
        <v>31.762810000000002</v>
      </c>
      <c r="E71">
        <v>9.3314800000000009</v>
      </c>
      <c r="F71">
        <v>1</v>
      </c>
      <c r="G71">
        <v>2</v>
      </c>
      <c r="H71" t="s">
        <v>71</v>
      </c>
    </row>
    <row r="72" spans="1:8" x14ac:dyDescent="0.2">
      <c r="A72" t="s">
        <v>101</v>
      </c>
      <c r="B72">
        <v>39.979050000000001</v>
      </c>
      <c r="C72">
        <v>61.824860000000001</v>
      </c>
      <c r="D72">
        <v>9.5761210000000005</v>
      </c>
      <c r="E72">
        <v>22.058489999999999</v>
      </c>
      <c r="F72">
        <v>2</v>
      </c>
      <c r="G72">
        <v>2</v>
      </c>
      <c r="H72" t="s">
        <v>102</v>
      </c>
    </row>
    <row r="73" spans="1:8" x14ac:dyDescent="0.2">
      <c r="A73" t="s">
        <v>103</v>
      </c>
      <c r="B73">
        <v>338.96260000000001</v>
      </c>
      <c r="C73">
        <v>14.48892</v>
      </c>
      <c r="D73">
        <v>6.7715249999999996</v>
      </c>
      <c r="E73">
        <v>25.08445</v>
      </c>
      <c r="F73">
        <v>2</v>
      </c>
      <c r="G73">
        <v>2</v>
      </c>
      <c r="H73" t="s">
        <v>9</v>
      </c>
    </row>
    <row r="74" spans="1:8" x14ac:dyDescent="0.2">
      <c r="A74" t="s">
        <v>104</v>
      </c>
      <c r="B74">
        <v>118.9892</v>
      </c>
      <c r="C74">
        <v>-8.3430099999999996</v>
      </c>
      <c r="D74">
        <v>14.47378</v>
      </c>
      <c r="E74">
        <v>8.7257060000000006</v>
      </c>
      <c r="F74">
        <v>2</v>
      </c>
      <c r="G74">
        <v>2</v>
      </c>
      <c r="H74" t="s">
        <v>9</v>
      </c>
    </row>
    <row r="75" spans="1:8" x14ac:dyDescent="0.2">
      <c r="A75" t="s">
        <v>58</v>
      </c>
      <c r="B75">
        <v>205.25640000000001</v>
      </c>
      <c r="C75">
        <v>-46.796729999999997</v>
      </c>
      <c r="D75">
        <v>9.4275009999999995</v>
      </c>
      <c r="E75">
        <v>27.90315</v>
      </c>
      <c r="F75">
        <v>2</v>
      </c>
      <c r="G75">
        <v>2</v>
      </c>
      <c r="H75" t="s">
        <v>9</v>
      </c>
    </row>
    <row r="76" spans="1:8" x14ac:dyDescent="0.2">
      <c r="A76" t="s">
        <v>57</v>
      </c>
      <c r="B76">
        <v>323.1748</v>
      </c>
      <c r="C76">
        <v>-21.05752</v>
      </c>
      <c r="D76">
        <v>48.408290000000001</v>
      </c>
      <c r="E76">
        <v>5.3971929999999997</v>
      </c>
      <c r="F76">
        <v>6</v>
      </c>
      <c r="G76">
        <v>1</v>
      </c>
      <c r="H76" t="s">
        <v>25</v>
      </c>
    </row>
    <row r="77" spans="1:8" x14ac:dyDescent="0.2">
      <c r="A77" t="s">
        <v>70</v>
      </c>
      <c r="B77">
        <v>311.27179999999998</v>
      </c>
      <c r="C77">
        <v>-49.767870000000002</v>
      </c>
      <c r="D77">
        <v>18.66215</v>
      </c>
      <c r="E77">
        <v>11.933059999999999</v>
      </c>
      <c r="F77">
        <v>2</v>
      </c>
      <c r="G77">
        <v>1</v>
      </c>
      <c r="H77" t="s">
        <v>71</v>
      </c>
    </row>
    <row r="78" spans="1:8" x14ac:dyDescent="0.2">
      <c r="A78" t="s">
        <v>69</v>
      </c>
      <c r="B78">
        <v>180.66460000000001</v>
      </c>
      <c r="C78">
        <v>-31.766100000000002</v>
      </c>
      <c r="D78">
        <v>58.077309999999997</v>
      </c>
      <c r="E78">
        <v>10.672319999999999</v>
      </c>
      <c r="F78">
        <v>1</v>
      </c>
      <c r="G78">
        <v>2</v>
      </c>
      <c r="H78" t="s">
        <v>42</v>
      </c>
    </row>
    <row r="79" spans="1:8" x14ac:dyDescent="0.2">
      <c r="A79" t="s">
        <v>68</v>
      </c>
      <c r="B79">
        <v>181.71299999999999</v>
      </c>
      <c r="C79">
        <v>-87.237849999999995</v>
      </c>
      <c r="D79">
        <v>84.557559999999995</v>
      </c>
      <c r="E79">
        <v>7.5793809999999997</v>
      </c>
      <c r="F79">
        <v>3</v>
      </c>
      <c r="G79">
        <v>2</v>
      </c>
      <c r="H79" t="s">
        <v>60</v>
      </c>
    </row>
    <row r="80" spans="1:8" x14ac:dyDescent="0.2">
      <c r="A80" t="s">
        <v>67</v>
      </c>
      <c r="B80">
        <v>222.6825</v>
      </c>
      <c r="C80">
        <v>28.678170000000001</v>
      </c>
      <c r="D80">
        <v>30.377859999999998</v>
      </c>
      <c r="E80">
        <v>17.968969999999999</v>
      </c>
      <c r="F80">
        <v>2</v>
      </c>
      <c r="G80">
        <v>2</v>
      </c>
      <c r="H80" t="s">
        <v>60</v>
      </c>
    </row>
    <row r="81" spans="1:8" x14ac:dyDescent="0.2">
      <c r="A81" t="s">
        <v>66</v>
      </c>
      <c r="B81">
        <v>263.1703</v>
      </c>
      <c r="C81">
        <v>19.96209</v>
      </c>
      <c r="D81">
        <v>14.95144</v>
      </c>
      <c r="E81">
        <v>11.106439999999999</v>
      </c>
      <c r="F81">
        <v>2</v>
      </c>
      <c r="G81">
        <v>2</v>
      </c>
      <c r="H81" t="s">
        <v>29</v>
      </c>
    </row>
    <row r="82" spans="1:8" x14ac:dyDescent="0.2">
      <c r="A82" t="s">
        <v>65</v>
      </c>
      <c r="B82">
        <v>222.3673</v>
      </c>
      <c r="C82">
        <v>26.239360000000001</v>
      </c>
      <c r="D82">
        <v>50.066380000000002</v>
      </c>
      <c r="E82">
        <v>7.5420189999999998</v>
      </c>
      <c r="F82">
        <v>2</v>
      </c>
      <c r="G82">
        <v>2</v>
      </c>
      <c r="H82" t="s">
        <v>29</v>
      </c>
    </row>
    <row r="83" spans="1:8" x14ac:dyDescent="0.2">
      <c r="A83" t="s">
        <v>64</v>
      </c>
      <c r="B83">
        <v>307.68259999999998</v>
      </c>
      <c r="C83">
        <v>62.679270000000002</v>
      </c>
      <c r="D83">
        <v>329.87349999999998</v>
      </c>
      <c r="E83">
        <v>4.5910529999999996</v>
      </c>
      <c r="F83">
        <v>2</v>
      </c>
      <c r="G83">
        <v>1</v>
      </c>
      <c r="H83" t="s">
        <v>13</v>
      </c>
    </row>
    <row r="84" spans="1:8" x14ac:dyDescent="0.2">
      <c r="A84" t="s">
        <v>63</v>
      </c>
      <c r="B84">
        <v>3.3402470000000002</v>
      </c>
      <c r="C84">
        <v>30.92407</v>
      </c>
      <c r="D84">
        <v>270.76409999999998</v>
      </c>
      <c r="E84">
        <v>4.6164110000000003</v>
      </c>
      <c r="F84">
        <v>2</v>
      </c>
      <c r="G84">
        <v>2</v>
      </c>
      <c r="H84" t="s">
        <v>42</v>
      </c>
    </row>
    <row r="85" spans="1:8" x14ac:dyDescent="0.2">
      <c r="A85" t="s">
        <v>62</v>
      </c>
      <c r="B85">
        <v>120.2589</v>
      </c>
      <c r="C85">
        <v>12.644209999999999</v>
      </c>
      <c r="D85">
        <v>68.189160000000001</v>
      </c>
      <c r="E85">
        <v>2.1173709999999999</v>
      </c>
      <c r="F85">
        <v>2</v>
      </c>
      <c r="G85">
        <v>2</v>
      </c>
      <c r="H85" t="s">
        <v>60</v>
      </c>
    </row>
    <row r="86" spans="1:8" x14ac:dyDescent="0.2">
      <c r="A86" t="s">
        <v>61</v>
      </c>
      <c r="B86">
        <v>54.091059999999999</v>
      </c>
      <c r="C86">
        <v>8.3745510000000003</v>
      </c>
      <c r="D86">
        <v>87.605590000000007</v>
      </c>
      <c r="E86">
        <v>4.949967</v>
      </c>
      <c r="F86">
        <v>2</v>
      </c>
      <c r="G86">
        <v>2</v>
      </c>
      <c r="H86" t="s">
        <v>60</v>
      </c>
    </row>
    <row r="87" spans="1:8" x14ac:dyDescent="0.2">
      <c r="A87" t="s">
        <v>59</v>
      </c>
      <c r="B87">
        <v>6.9686690000000002</v>
      </c>
      <c r="C87">
        <v>-40.30321</v>
      </c>
      <c r="D87">
        <v>29.327639999999999</v>
      </c>
      <c r="E87">
        <v>5.8082979999999997</v>
      </c>
      <c r="F87">
        <v>2</v>
      </c>
      <c r="G87">
        <v>2</v>
      </c>
      <c r="H87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Val</dc:creator>
  <cp:lastModifiedBy>Frida S Hoem</cp:lastModifiedBy>
  <dcterms:created xsi:type="dcterms:W3CDTF">2020-06-17T09:59:47Z</dcterms:created>
  <dcterms:modified xsi:type="dcterms:W3CDTF">2020-08-05T23:32:32Z</dcterms:modified>
</cp:coreProperties>
</file>